
<file path=[Content_Types].xml><?xml version="1.0" encoding="utf-8"?>
<Types xmlns="http://schemas.openxmlformats.org/package/2006/content-types">
  <Default Extension="xml" ContentType="application/xml"/>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codeName="ThisWorkbook" autoCompressPictures="0"/>
  <bookViews>
    <workbookView xWindow="720" yWindow="0" windowWidth="24780" windowHeight="14560" tabRatio="500"/>
  </bookViews>
  <sheets>
    <sheet name="Data" sheetId="1" r:id="rId1"/>
    <sheet name="Reporting" sheetId="2" r:id="rId2"/>
    <sheet name="Lists" sheetId="3" r:id="rId3"/>
  </sheets>
  <definedNames>
    <definedName name="_ftn1" localSheetId="0">Data!$X$28</definedName>
    <definedName name="_ftn2" localSheetId="0">Data!$X$29</definedName>
    <definedName name="_ftn3" localSheetId="0">Data!$X$30</definedName>
    <definedName name="_ftn4" localSheetId="0">Data!$X$31</definedName>
    <definedName name="_ftnref1" localSheetId="0">Data!$X$5</definedName>
    <definedName name="_ftnref2" localSheetId="0">Data!$X$16</definedName>
    <definedName name="_ftnref3" localSheetId="0">Data!$X$19</definedName>
    <definedName name="_ftnref4" localSheetId="0">Data!$X$21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3" i="2" l="1"/>
  <c r="E61" i="2"/>
  <c r="B67" i="2"/>
  <c r="G6"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7" i="1"/>
  <c r="E71" i="2"/>
  <c r="E70" i="2"/>
  <c r="E69" i="2"/>
  <c r="E68" i="2"/>
  <c r="E67" i="2"/>
  <c r="D71" i="2"/>
  <c r="D70" i="2"/>
  <c r="D69" i="2"/>
  <c r="D68" i="2"/>
  <c r="D67" i="2"/>
  <c r="C71" i="2"/>
  <c r="C70" i="2"/>
  <c r="C69" i="2"/>
  <c r="C68" i="2"/>
  <c r="C67" i="2"/>
  <c r="B71" i="2"/>
  <c r="B70" i="2"/>
  <c r="B69" i="2"/>
  <c r="B68" i="2"/>
  <c r="E64" i="2"/>
  <c r="E63" i="2"/>
  <c r="E62" i="2"/>
  <c r="E60" i="2"/>
  <c r="E59" i="2"/>
  <c r="E58" i="2"/>
  <c r="E57" i="2"/>
  <c r="E56" i="2"/>
  <c r="E55" i="2"/>
  <c r="E54" i="2"/>
  <c r="E53" i="2"/>
  <c r="E52" i="2"/>
  <c r="E51" i="2"/>
  <c r="E50" i="2"/>
  <c r="E49" i="2"/>
  <c r="E48" i="2"/>
  <c r="E47" i="2"/>
  <c r="E46" i="2"/>
  <c r="D64" i="2"/>
  <c r="D63" i="2"/>
  <c r="D62" i="2"/>
  <c r="D61" i="2"/>
  <c r="D60" i="2"/>
  <c r="D59" i="2"/>
  <c r="D58" i="2"/>
  <c r="D57" i="2"/>
  <c r="D56" i="2"/>
  <c r="D55" i="2"/>
  <c r="D54" i="2"/>
  <c r="D53" i="2"/>
  <c r="D52" i="2"/>
  <c r="D51" i="2"/>
  <c r="D49" i="2"/>
  <c r="D48" i="2"/>
  <c r="D47" i="2"/>
  <c r="D46" i="2"/>
  <c r="D50" i="2"/>
  <c r="C64" i="2"/>
  <c r="C63" i="2"/>
  <c r="C62" i="2"/>
  <c r="C61" i="2"/>
  <c r="B47" i="2"/>
  <c r="C60" i="2"/>
  <c r="C59" i="2"/>
  <c r="C58" i="2"/>
  <c r="C57" i="2"/>
  <c r="C56" i="2"/>
  <c r="C55" i="2"/>
  <c r="C54" i="2"/>
  <c r="C53" i="2"/>
  <c r="C52" i="2"/>
  <c r="C51" i="2"/>
  <c r="C50" i="2"/>
  <c r="C49" i="2"/>
  <c r="C48" i="2"/>
  <c r="C47" i="2"/>
  <c r="C46" i="2"/>
  <c r="B64" i="2"/>
  <c r="B63" i="2"/>
  <c r="B62" i="2"/>
  <c r="B61" i="2"/>
  <c r="B60" i="2"/>
  <c r="B59" i="2"/>
  <c r="B58" i="2"/>
  <c r="B57" i="2"/>
  <c r="B56" i="2"/>
  <c r="B55" i="2"/>
  <c r="B54" i="2"/>
  <c r="B53" i="2"/>
  <c r="B52" i="2"/>
  <c r="B51" i="2"/>
  <c r="B50" i="2"/>
  <c r="B49" i="2"/>
  <c r="B48" i="2"/>
  <c r="B46" i="2"/>
  <c r="E41" i="2"/>
  <c r="E40" i="2"/>
  <c r="E39" i="2"/>
  <c r="E38" i="2"/>
  <c r="E37" i="2"/>
  <c r="E36" i="2"/>
  <c r="E35" i="2"/>
  <c r="E34" i="2"/>
  <c r="E33" i="2"/>
  <c r="E32" i="2"/>
  <c r="E31" i="2"/>
  <c r="E30" i="2"/>
  <c r="E29" i="2"/>
  <c r="E28" i="2"/>
  <c r="E27" i="2"/>
  <c r="E26" i="2"/>
  <c r="E25" i="2"/>
  <c r="E24" i="2"/>
  <c r="E23" i="2"/>
  <c r="E22" i="2"/>
  <c r="D41" i="2"/>
  <c r="D40" i="2"/>
  <c r="D39" i="2"/>
  <c r="D38" i="2"/>
  <c r="D37" i="2"/>
  <c r="D36" i="2"/>
  <c r="D35" i="2"/>
  <c r="D34" i="2"/>
  <c r="D33" i="2"/>
  <c r="D32" i="2"/>
  <c r="D31" i="2"/>
  <c r="D30" i="2"/>
  <c r="D29" i="2"/>
  <c r="D28" i="2"/>
  <c r="D27" i="2"/>
  <c r="D26" i="2"/>
  <c r="D25" i="2"/>
  <c r="D24" i="2"/>
  <c r="D23" i="2"/>
  <c r="D22" i="2"/>
  <c r="C41" i="2"/>
  <c r="C40" i="2"/>
  <c r="C39" i="2"/>
  <c r="C38" i="2"/>
  <c r="C37" i="2"/>
  <c r="C36" i="2"/>
  <c r="C35" i="2"/>
  <c r="C34" i="2"/>
  <c r="C33" i="2"/>
  <c r="C32" i="2"/>
  <c r="C31" i="2"/>
  <c r="C30" i="2"/>
  <c r="C29" i="2"/>
  <c r="C28" i="2"/>
  <c r="C27" i="2"/>
  <c r="C26" i="2"/>
  <c r="C25" i="2"/>
  <c r="C24" i="2"/>
  <c r="C23" i="2"/>
  <c r="C22" i="2"/>
  <c r="B41" i="2"/>
  <c r="B40" i="2"/>
  <c r="B39" i="2"/>
  <c r="B38" i="2"/>
  <c r="B37" i="2"/>
  <c r="B36" i="2"/>
  <c r="B35" i="2"/>
  <c r="B34" i="2"/>
  <c r="B33" i="2"/>
  <c r="B32" i="2"/>
  <c r="B31" i="2"/>
  <c r="B30" i="2"/>
  <c r="B29" i="2"/>
  <c r="B28" i="2"/>
  <c r="B27" i="2"/>
  <c r="B26" i="2"/>
  <c r="B25" i="2"/>
  <c r="B24" i="2"/>
  <c r="B23" i="2"/>
  <c r="B22" i="2"/>
  <c r="D12" i="2"/>
  <c r="D13" i="2"/>
  <c r="D14" i="2"/>
  <c r="D15" i="2"/>
  <c r="D16" i="2"/>
  <c r="D18" i="2"/>
  <c r="E18" i="2"/>
  <c r="C18" i="2"/>
  <c r="B18" i="2"/>
  <c r="E16" i="2"/>
  <c r="E15" i="2"/>
  <c r="E14" i="2"/>
  <c r="E13" i="2"/>
  <c r="E12" i="2"/>
  <c r="C16" i="2"/>
  <c r="C15" i="2"/>
  <c r="C14" i="2"/>
  <c r="C13" i="2"/>
  <c r="C12" i="2"/>
  <c r="B16" i="2"/>
  <c r="B15" i="2"/>
  <c r="B14" i="2"/>
  <c r="B13" i="2"/>
  <c r="B12" i="2"/>
  <c r="E8" i="2"/>
  <c r="E7" i="2"/>
  <c r="D8" i="2"/>
  <c r="C8" i="2"/>
  <c r="B8" i="2"/>
  <c r="E6" i="2"/>
  <c r="D6" i="2"/>
  <c r="C6" i="2"/>
  <c r="C7" i="2"/>
  <c r="B7" i="2"/>
  <c r="B6" i="2"/>
  <c r="B85" i="2"/>
  <c r="B84" i="2"/>
  <c r="B83" i="2"/>
  <c r="B82" i="2"/>
  <c r="B81" i="2"/>
  <c r="B80" i="2"/>
  <c r="B79" i="2"/>
  <c r="B78" i="2"/>
  <c r="B77" i="2"/>
  <c r="B76" i="2"/>
  <c r="B75" i="2"/>
  <c r="B74" i="2"/>
  <c r="D7" i="2"/>
  <c r="A2" i="2"/>
</calcChain>
</file>

<file path=xl/sharedStrings.xml><?xml version="1.0" encoding="utf-8"?>
<sst xmlns="http://schemas.openxmlformats.org/spreadsheetml/2006/main" count="179" uniqueCount="101">
  <si>
    <t>Name</t>
  </si>
  <si>
    <t>Gender</t>
  </si>
  <si>
    <t>Age</t>
  </si>
  <si>
    <t>Ethnicity</t>
  </si>
  <si>
    <t>Progressed to other music-making activities/opportunities as a result of participation in the project?</t>
  </si>
  <si>
    <t>Progressed on to employment, education, training, volunteering activities or opportunities through the project?</t>
  </si>
  <si>
    <t>Attended other cultural activities / opportunities that are new them as a result of the project?</t>
  </si>
  <si>
    <t>New to the organisation?</t>
  </si>
  <si>
    <t>New to music-making?</t>
  </si>
  <si>
    <t>Accreditation</t>
  </si>
  <si>
    <t>Female</t>
  </si>
  <si>
    <t>Core</t>
  </si>
  <si>
    <t>6-11</t>
  </si>
  <si>
    <t>Physically disabled</t>
  </si>
  <si>
    <t>English/Welsh/Scottish/Northern Irish/British</t>
  </si>
  <si>
    <t>Y</t>
  </si>
  <si>
    <t>Special Educational Needs</t>
  </si>
  <si>
    <t>Male</t>
  </si>
  <si>
    <t>12-15</t>
  </si>
  <si>
    <t>Sensory impaired</t>
  </si>
  <si>
    <t>Looked after</t>
  </si>
  <si>
    <t>y</t>
  </si>
  <si>
    <t>16-18</t>
  </si>
  <si>
    <t>0-5</t>
  </si>
  <si>
    <t>Chinese</t>
  </si>
  <si>
    <t>19-25</t>
  </si>
  <si>
    <t>Bangladeshi</t>
  </si>
  <si>
    <t>Total</t>
  </si>
  <si>
    <t>M</t>
  </si>
  <si>
    <t>F</t>
  </si>
  <si>
    <t>Trans</t>
  </si>
  <si>
    <t>Total Number of Participants</t>
  </si>
  <si>
    <t>Total Number of Core Participants</t>
  </si>
  <si>
    <t>Total Number of core participants in challenging circumstances</t>
  </si>
  <si>
    <t>Age Range</t>
  </si>
  <si>
    <t>Adults (Workforce)</t>
  </si>
  <si>
    <t>Unknown Age</t>
  </si>
  <si>
    <t>Challenging Circumstance</t>
  </si>
  <si>
    <t>Asylum Seeker</t>
  </si>
  <si>
    <t>Attends Pupil Referral Unit</t>
  </si>
  <si>
    <t>At risk of offending</t>
  </si>
  <si>
    <t>Economic Deprivation</t>
  </si>
  <si>
    <t>English as an additional language</t>
  </si>
  <si>
    <t>Excluded from school</t>
  </si>
  <si>
    <t>Homeless</t>
  </si>
  <si>
    <t>Ill health </t>
  </si>
  <si>
    <t>Mental ill health</t>
  </si>
  <si>
    <t>Not in Education, Employment or Training (NEET)</t>
  </si>
  <si>
    <t>Refugee</t>
  </si>
  <si>
    <t>Rurally Isolated</t>
  </si>
  <si>
    <t>Traveller/Romany</t>
  </si>
  <si>
    <t>Young Carer</t>
  </si>
  <si>
    <t>Young Offender</t>
  </si>
  <si>
    <t>Other (please specify)</t>
  </si>
  <si>
    <t>Irish</t>
  </si>
  <si>
    <t>Gypsy or Irish Traveller</t>
  </si>
  <si>
    <t>Other White Background</t>
  </si>
  <si>
    <t>White and Black Caribbean</t>
  </si>
  <si>
    <t>White and Black African</t>
  </si>
  <si>
    <t>White and Asian</t>
  </si>
  <si>
    <t>Other Mixed / Multiple ethnic background</t>
  </si>
  <si>
    <t>Indian</t>
  </si>
  <si>
    <t>Pakistani</t>
  </si>
  <si>
    <t>Other Asian background</t>
  </si>
  <si>
    <t>African</t>
  </si>
  <si>
    <t>Caribbean</t>
  </si>
  <si>
    <t>Other Black / African / Caribbean / Black British</t>
  </si>
  <si>
    <t>Arab</t>
  </si>
  <si>
    <t>Other ethnic group</t>
  </si>
  <si>
    <t>Unknown Ethnicity</t>
  </si>
  <si>
    <t>PROGRESSION</t>
  </si>
  <si>
    <t>Total number of core participants who have progressed to other music-making activities/opportunities as a result of participation in the project</t>
  </si>
  <si>
    <t>Total number of core participants who have progressed on to employment, education, training, volunteering activities or opportunities through the project</t>
  </si>
  <si>
    <t>Total number of core participants who have attended other cultural activities / opportunities that are new them as a result of the project</t>
  </si>
  <si>
    <t>Total number of core participants who are new to your organisation</t>
  </si>
  <si>
    <t>Total number of core participants new to music-making</t>
  </si>
  <si>
    <t>Arts Award Discover</t>
  </si>
  <si>
    <t>Arts Award Explore</t>
  </si>
  <si>
    <t>Arts Award Bronze</t>
  </si>
  <si>
    <t>Arts Award Silver</t>
  </si>
  <si>
    <t>Arts Award Gold</t>
  </si>
  <si>
    <t>ABRSM Grades</t>
  </si>
  <si>
    <t>ASDAN</t>
  </si>
  <si>
    <t>Certificate for Music Educators</t>
  </si>
  <si>
    <t>NOCN</t>
  </si>
  <si>
    <t>Rock School Accreditation</t>
  </si>
  <si>
    <t>Trinity College Accreditation</t>
  </si>
  <si>
    <t>AQA Unit Awards</t>
  </si>
  <si>
    <t>Unkown Age</t>
  </si>
  <si>
    <t>[1] Children or young people who are eligible for pupil premium, in the 25% most deprived LSOA on the economic index in IMD, or those that meet the definition of being in child poverty.</t>
  </si>
  <si>
    <t>[2] Young people aged 16-24 who are not in education, employment or training.</t>
  </si>
  <si>
    <t>[3] Rural isolation refers to limited access to public services, transport, education, jobs, or recreational activities due to geographic, economic or social limitations that are unique to rural areas. It is frequently described as a negative 'feeling' experienced as a result of living in a rural location, and should be noted that living in a rural location need not necessarily be synonymous with being rurally isolated.</t>
  </si>
  <si>
    <t>[4] Special Educational Needs (SEN) refers to children or young people who have learning difficulties or disabilities that make it harder for them to learn. It may refer conditions that affect an individual's ability to learn, read or write, their behaviour or ability to socialise, their ability to understand things, or their concentration levels.</t>
  </si>
  <si>
    <t>Participant Data Reporting</t>
  </si>
  <si>
    <r>
      <t xml:space="preserve">Core Participant? </t>
    </r>
    <r>
      <rPr>
        <b/>
        <sz val="12"/>
        <color theme="1"/>
        <rFont val="Calibri"/>
        <family val="2"/>
        <scheme val="minor"/>
      </rPr>
      <t>(More than 3 attendances)</t>
    </r>
  </si>
  <si>
    <t>ACCREDITATION</t>
  </si>
  <si>
    <t>NOTES:</t>
  </si>
  <si>
    <t>CHALLENGING CIRCUMSTANCE (IF MULTIPLE - USE ROWS BELOW NAME AND SELECT 'CORE' , 'GENDER', ALONG WITH EACH ADDITIONAL CC -ONLY NAME EACH PERSON ONCE)</t>
  </si>
  <si>
    <t>Enter Group Code Here (if applicable)..</t>
  </si>
  <si>
    <t>Enter Group Name Here..</t>
  </si>
  <si>
    <t>(Enter Group Name etc on 'Data' sheet)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</si>
</sst>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b/>
      <sz val="24"/>
      <color theme="1"/>
      <name val="Calibri"/>
      <scheme val="minor"/>
    </font>
    <font>
      <sz val="20"/>
      <color theme="1"/>
      <name val="Calibri"/>
      <scheme val="minor"/>
    </font>
    <font>
      <b/>
      <sz val="20"/>
      <color theme="1"/>
      <name val="Calibri"/>
      <scheme val="minor"/>
    </font>
    <font>
      <b/>
      <sz val="16"/>
      <color theme="1"/>
      <name val="Calibri"/>
      <scheme val="minor"/>
    </font>
    <font>
      <sz val="12"/>
      <color theme="1"/>
      <name val="Arial"/>
    </font>
    <font>
      <b/>
      <sz val="12"/>
      <color theme="1"/>
      <name val="Arial"/>
    </font>
    <font>
      <b/>
      <sz val="16"/>
      <color theme="1"/>
      <name val="Arial"/>
    </font>
    <font>
      <b/>
      <sz val="16"/>
      <color rgb="FF2F2F2F"/>
      <name val="Arial"/>
    </font>
    <font>
      <b/>
      <sz val="20"/>
      <color theme="1"/>
      <name val="Arial"/>
    </font>
    <font>
      <b/>
      <sz val="12"/>
      <color rgb="FF2F2F2F"/>
      <name val="Arial"/>
    </font>
    <font>
      <b/>
      <sz val="24"/>
      <color theme="1"/>
      <name val="Arial"/>
    </font>
    <font>
      <b/>
      <sz val="48"/>
      <color theme="1"/>
      <name val="Calibri"/>
      <scheme val="minor"/>
    </font>
    <font>
      <b/>
      <sz val="24"/>
      <color rgb="FF2F2F2F"/>
      <name val="Arial"/>
    </font>
    <font>
      <sz val="8"/>
      <name val="Calibri"/>
      <family val="2"/>
      <scheme val="minor"/>
    </font>
  </fonts>
  <fills count="7">
    <fill>
      <patternFill patternType="none"/>
    </fill>
    <fill>
      <patternFill patternType="gray125"/>
    </fill>
    <fill>
      <patternFill patternType="solid">
        <fgColor rgb="FFFF6FCF"/>
        <bgColor indexed="64"/>
      </patternFill>
    </fill>
    <fill>
      <patternFill patternType="solid">
        <fgColor theme="3" tint="0.59999389629810485"/>
        <bgColor indexed="64"/>
      </patternFill>
    </fill>
    <fill>
      <patternFill patternType="solid">
        <fgColor theme="0"/>
        <bgColor indexed="64"/>
      </patternFill>
    </fill>
    <fill>
      <patternFill patternType="solid">
        <fgColor rgb="FF008000"/>
        <bgColor indexed="64"/>
      </patternFill>
    </fill>
    <fill>
      <patternFill patternType="solid">
        <fgColor theme="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5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17">
    <xf numFmtId="0" fontId="0" fillId="0" borderId="0" xfId="0"/>
    <xf numFmtId="49" fontId="0" fillId="0" borderId="0" xfId="0" applyNumberFormat="1"/>
    <xf numFmtId="49" fontId="3" fillId="0" borderId="0" xfId="0" applyNumberFormat="1" applyFont="1" applyAlignment="1">
      <alignment textRotation="255"/>
    </xf>
    <xf numFmtId="0" fontId="0" fillId="0" borderId="0" xfId="0" applyNumberFormat="1"/>
    <xf numFmtId="1" fontId="0" fillId="0" borderId="0" xfId="0" applyNumberFormat="1"/>
    <xf numFmtId="0" fontId="3"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right"/>
    </xf>
    <xf numFmtId="0" fontId="1" fillId="0" borderId="0" xfId="47" applyAlignment="1">
      <alignment vertical="center"/>
    </xf>
    <xf numFmtId="0" fontId="8" fillId="4" borderId="1" xfId="0" applyFont="1" applyFill="1" applyBorder="1" applyAlignment="1">
      <alignment vertical="center" wrapText="1"/>
    </xf>
    <xf numFmtId="0" fontId="8" fillId="4" borderId="1" xfId="0" applyFont="1" applyFill="1" applyBorder="1"/>
    <xf numFmtId="0" fontId="0" fillId="0" borderId="1" xfId="0" applyBorder="1"/>
    <xf numFmtId="0" fontId="8" fillId="0" borderId="1" xfId="0" applyFont="1" applyBorder="1"/>
    <xf numFmtId="0" fontId="0" fillId="3" borderId="1" xfId="0" applyFill="1" applyBorder="1"/>
    <xf numFmtId="0" fontId="0" fillId="2" borderId="1" xfId="0" applyFill="1" applyBorder="1"/>
    <xf numFmtId="0" fontId="0" fillId="5" borderId="1" xfId="0" applyFill="1" applyBorder="1"/>
    <xf numFmtId="49" fontId="0" fillId="0" borderId="1" xfId="0" applyNumberFormat="1" applyBorder="1"/>
    <xf numFmtId="0" fontId="0" fillId="0" borderId="0" xfId="0" applyBorder="1"/>
    <xf numFmtId="0" fontId="8" fillId="4" borderId="0"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6" fillId="0" borderId="0" xfId="0" applyFont="1" applyAlignment="1">
      <alignment wrapText="1"/>
    </xf>
    <xf numFmtId="0" fontId="5" fillId="0" borderId="0" xfId="0" applyNumberFormat="1" applyFont="1"/>
    <xf numFmtId="0" fontId="12" fillId="0" borderId="0" xfId="0" applyNumberFormat="1" applyFont="1"/>
    <xf numFmtId="0" fontId="0" fillId="0" borderId="3" xfId="0" applyFill="1" applyBorder="1"/>
    <xf numFmtId="0" fontId="3" fillId="0" borderId="0" xfId="0" applyFont="1"/>
    <xf numFmtId="0" fontId="4" fillId="4" borderId="9" xfId="0" applyFont="1" applyFill="1" applyBorder="1" applyAlignment="1">
      <alignment horizontal="center" vertical="center"/>
    </xf>
    <xf numFmtId="0" fontId="7" fillId="4" borderId="9" xfId="0" applyFont="1" applyFill="1" applyBorder="1" applyAlignment="1">
      <alignment horizontal="center" vertical="center" wrapText="1"/>
    </xf>
    <xf numFmtId="1" fontId="4" fillId="4" borderId="9" xfId="0" applyNumberFormat="1" applyFont="1" applyFill="1" applyBorder="1" applyAlignment="1">
      <alignment horizontal="center" vertical="center"/>
    </xf>
    <xf numFmtId="49" fontId="7" fillId="0" borderId="10" xfId="0" applyNumberFormat="1" applyFont="1" applyBorder="1" applyAlignment="1">
      <alignment horizontal="center" vertical="center" wrapText="1"/>
    </xf>
    <xf numFmtId="49" fontId="4" fillId="0" borderId="9" xfId="0" applyNumberFormat="1" applyFont="1" applyBorder="1" applyAlignment="1">
      <alignment horizontal="center" vertical="center"/>
    </xf>
    <xf numFmtId="49"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11" fillId="0" borderId="9" xfId="0" applyFont="1" applyBorder="1" applyAlignment="1">
      <alignment horizontal="center" vertical="center" wrapText="1"/>
    </xf>
    <xf numFmtId="49" fontId="10" fillId="0" borderId="11" xfId="0" applyNumberFormat="1" applyFont="1" applyBorder="1" applyAlignment="1">
      <alignment horizontal="center" vertical="center"/>
    </xf>
    <xf numFmtId="0" fontId="13" fillId="4" borderId="0" xfId="0" applyFont="1" applyFill="1" applyBorder="1" applyAlignment="1">
      <alignment vertical="center" wrapText="1"/>
    </xf>
    <xf numFmtId="0" fontId="0" fillId="0" borderId="0" xfId="0" applyNumberFormat="1" applyBorder="1"/>
    <xf numFmtId="0" fontId="6" fillId="0" borderId="9" xfId="0" applyFont="1" applyBorder="1" applyAlignment="1">
      <alignment horizontal="right"/>
    </xf>
    <xf numFmtId="0" fontId="6" fillId="0" borderId="12" xfId="0" applyFont="1" applyBorder="1" applyAlignment="1">
      <alignment horizontal="right"/>
    </xf>
    <xf numFmtId="0" fontId="6" fillId="0" borderId="14" xfId="0" applyFont="1" applyBorder="1" applyAlignment="1">
      <alignment horizontal="right" wrapText="1"/>
    </xf>
    <xf numFmtId="0" fontId="12" fillId="4" borderId="12" xfId="0" applyFont="1" applyFill="1" applyBorder="1" applyAlignment="1">
      <alignment horizontal="right" vertical="center" wrapText="1"/>
    </xf>
    <xf numFmtId="49" fontId="12" fillId="4" borderId="12" xfId="0" applyNumberFormat="1" applyFont="1" applyFill="1" applyBorder="1" applyAlignment="1">
      <alignment horizontal="right" vertical="center" wrapText="1"/>
    </xf>
    <xf numFmtId="0" fontId="12" fillId="4" borderId="14" xfId="0" applyFont="1" applyFill="1" applyBorder="1" applyAlignment="1">
      <alignment horizontal="right" vertical="center" wrapText="1"/>
    </xf>
    <xf numFmtId="0" fontId="12" fillId="0" borderId="9" xfId="0" applyFont="1" applyBorder="1" applyAlignment="1">
      <alignment horizontal="right"/>
    </xf>
    <xf numFmtId="0" fontId="12" fillId="0" borderId="11" xfId="0" applyNumberFormat="1" applyFont="1" applyBorder="1" applyAlignment="1">
      <alignment horizontal="right"/>
    </xf>
    <xf numFmtId="0" fontId="9" fillId="0" borderId="12" xfId="0" applyFont="1" applyBorder="1" applyAlignment="1">
      <alignment horizontal="right"/>
    </xf>
    <xf numFmtId="0" fontId="9" fillId="4" borderId="12" xfId="0" applyFont="1" applyFill="1" applyBorder="1" applyAlignment="1">
      <alignment horizontal="right" vertical="center" wrapText="1"/>
    </xf>
    <xf numFmtId="0" fontId="9" fillId="4" borderId="14" xfId="0" applyFont="1" applyFill="1" applyBorder="1" applyAlignment="1">
      <alignment horizontal="right" vertical="center" wrapText="1"/>
    </xf>
    <xf numFmtId="0" fontId="8" fillId="0" borderId="12" xfId="0" applyFont="1" applyBorder="1" applyAlignment="1">
      <alignment vertical="center" wrapText="1"/>
    </xf>
    <xf numFmtId="0" fontId="8" fillId="0" borderId="14" xfId="0" applyFont="1" applyBorder="1" applyAlignment="1">
      <alignment vertical="center" wrapText="1"/>
    </xf>
    <xf numFmtId="0" fontId="16" fillId="4" borderId="1" xfId="0" applyFont="1" applyFill="1" applyBorder="1" applyAlignment="1">
      <alignment vertical="center" wrapText="1"/>
    </xf>
    <xf numFmtId="0" fontId="14" fillId="4" borderId="8" xfId="0" applyFont="1" applyFill="1" applyBorder="1" applyAlignment="1">
      <alignment horizontal="right" vertical="center" wrapText="1"/>
    </xf>
    <xf numFmtId="0" fontId="9" fillId="4" borderId="12" xfId="0" applyFont="1" applyFill="1" applyBorder="1" applyAlignment="1">
      <alignment vertical="center" wrapText="1"/>
    </xf>
    <xf numFmtId="0" fontId="13" fillId="4" borderId="12" xfId="0" applyFont="1" applyFill="1" applyBorder="1" applyAlignment="1">
      <alignment vertical="center" wrapText="1"/>
    </xf>
    <xf numFmtId="0" fontId="13" fillId="4" borderId="14" xfId="0" applyFont="1" applyFill="1" applyBorder="1" applyAlignment="1">
      <alignment vertical="center" wrapText="1"/>
    </xf>
    <xf numFmtId="0" fontId="0" fillId="4" borderId="1" xfId="0" applyFill="1" applyBorder="1" applyProtection="1">
      <protection locked="0"/>
    </xf>
    <xf numFmtId="0" fontId="3" fillId="4" borderId="1" xfId="0" applyFont="1" applyFill="1" applyBorder="1" applyProtection="1">
      <protection locked="0"/>
    </xf>
    <xf numFmtId="1" fontId="0" fillId="4" borderId="1" xfId="0" applyNumberFormat="1" applyFill="1" applyBorder="1" applyProtection="1">
      <protection locked="0"/>
    </xf>
    <xf numFmtId="49" fontId="0" fillId="0" borderId="2" xfId="0" applyNumberFormat="1" applyBorder="1" applyProtection="1">
      <protection locked="0"/>
    </xf>
    <xf numFmtId="49" fontId="0" fillId="0" borderId="1" xfId="0" applyNumberFormat="1" applyBorder="1" applyProtection="1">
      <protection locked="0"/>
    </xf>
    <xf numFmtId="49" fontId="0" fillId="4" borderId="1" xfId="0" applyNumberFormat="1" applyFill="1" applyBorder="1" applyProtection="1">
      <protection locked="0"/>
    </xf>
    <xf numFmtId="0" fontId="0" fillId="4" borderId="1" xfId="0" applyNumberFormat="1" applyFill="1" applyBorder="1" applyProtection="1">
      <protection locked="0"/>
    </xf>
    <xf numFmtId="0" fontId="0" fillId="4" borderId="15" xfId="0" applyFill="1" applyBorder="1" applyProtection="1">
      <protection locked="0"/>
    </xf>
    <xf numFmtId="0" fontId="3" fillId="4" borderId="15" xfId="0" applyFont="1" applyFill="1" applyBorder="1" applyProtection="1">
      <protection locked="0"/>
    </xf>
    <xf numFmtId="49" fontId="0" fillId="4" borderId="15" xfId="0" applyNumberFormat="1" applyFill="1" applyBorder="1" applyProtection="1">
      <protection locked="0"/>
    </xf>
    <xf numFmtId="49" fontId="0" fillId="0" borderId="16" xfId="0" applyNumberFormat="1" applyBorder="1" applyProtection="1">
      <protection locked="0"/>
    </xf>
    <xf numFmtId="49" fontId="0" fillId="0" borderId="15" xfId="0" applyNumberFormat="1" applyBorder="1" applyProtection="1">
      <protection locked="0"/>
    </xf>
    <xf numFmtId="49" fontId="0" fillId="0" borderId="13" xfId="0" applyNumberFormat="1" applyBorder="1" applyProtection="1">
      <protection locked="0"/>
    </xf>
    <xf numFmtId="49" fontId="0" fillId="0" borderId="17" xfId="0" applyNumberFormat="1" applyBorder="1" applyProtection="1">
      <protection locked="0"/>
    </xf>
    <xf numFmtId="0" fontId="5" fillId="0" borderId="1" xfId="0" applyFont="1" applyBorder="1" applyProtection="1">
      <protection hidden="1"/>
    </xf>
    <xf numFmtId="0" fontId="5" fillId="0" borderId="13" xfId="0" applyNumberFormat="1" applyFont="1" applyBorder="1" applyProtection="1">
      <protection hidden="1"/>
    </xf>
    <xf numFmtId="0" fontId="5" fillId="0" borderId="15" xfId="0" applyFont="1" applyBorder="1" applyProtection="1">
      <protection hidden="1"/>
    </xf>
    <xf numFmtId="0" fontId="5" fillId="0" borderId="17" xfId="0" applyNumberFormat="1" applyFont="1" applyBorder="1" applyProtection="1">
      <protection hidden="1"/>
    </xf>
    <xf numFmtId="0" fontId="0" fillId="0" borderId="1" xfId="0" applyBorder="1" applyProtection="1">
      <protection hidden="1"/>
    </xf>
    <xf numFmtId="0" fontId="0" fillId="0" borderId="13" xfId="0" applyNumberFormat="1" applyBorder="1" applyProtection="1">
      <protection hidden="1"/>
    </xf>
    <xf numFmtId="0" fontId="0" fillId="0" borderId="1" xfId="0" applyNumberFormat="1" applyBorder="1" applyProtection="1">
      <protection hidden="1"/>
    </xf>
    <xf numFmtId="0" fontId="0" fillId="0" borderId="13" xfId="0" applyBorder="1" applyProtection="1">
      <protection hidden="1"/>
    </xf>
    <xf numFmtId="0" fontId="0" fillId="0" borderId="15" xfId="0" applyBorder="1" applyProtection="1">
      <protection hidden="1"/>
    </xf>
    <xf numFmtId="0" fontId="0" fillId="0" borderId="17" xfId="0" applyBorder="1" applyProtection="1">
      <protection hidden="1"/>
    </xf>
    <xf numFmtId="0" fontId="0" fillId="0" borderId="17" xfId="0" applyNumberFormat="1" applyBorder="1" applyProtection="1">
      <protection hidden="1"/>
    </xf>
    <xf numFmtId="0" fontId="8" fillId="0" borderId="13" xfId="0" applyFont="1" applyBorder="1" applyAlignment="1" applyProtection="1">
      <alignment vertical="center" wrapText="1"/>
      <protection hidden="1"/>
    </xf>
    <xf numFmtId="0" fontId="8" fillId="0" borderId="17" xfId="0" applyNumberFormat="1" applyFont="1" applyBorder="1" applyAlignment="1" applyProtection="1">
      <alignment vertical="center" wrapText="1"/>
      <protection hidden="1"/>
    </xf>
    <xf numFmtId="0" fontId="0" fillId="0" borderId="5" xfId="0" applyBorder="1"/>
    <xf numFmtId="0" fontId="0" fillId="0" borderId="6" xfId="0" applyBorder="1" applyProtection="1">
      <protection locked="0"/>
    </xf>
    <xf numFmtId="0" fontId="0" fillId="6" borderId="7" xfId="0" applyFill="1" applyBorder="1" applyProtection="1"/>
    <xf numFmtId="0" fontId="15" fillId="6" borderId="7" xfId="0" applyFont="1" applyFill="1" applyBorder="1" applyProtection="1"/>
    <xf numFmtId="1" fontId="0" fillId="6" borderId="7" xfId="0" applyNumberFormat="1" applyFill="1" applyBorder="1" applyProtection="1"/>
    <xf numFmtId="49" fontId="0" fillId="6" borderId="7" xfId="0" applyNumberFormat="1" applyFill="1" applyBorder="1" applyProtection="1"/>
    <xf numFmtId="0" fontId="0" fillId="6" borderId="7" xfId="0" applyNumberFormat="1" applyFill="1" applyBorder="1" applyProtection="1"/>
    <xf numFmtId="49" fontId="0" fillId="6" borderId="6" xfId="0" applyNumberFormat="1" applyFill="1" applyBorder="1" applyProtection="1"/>
    <xf numFmtId="0" fontId="4" fillId="6" borderId="8" xfId="0" applyFont="1" applyFill="1" applyBorder="1" applyAlignment="1">
      <alignment horizontal="center" vertical="center"/>
    </xf>
    <xf numFmtId="0" fontId="3" fillId="6" borderId="12" xfId="0" applyFont="1" applyFill="1" applyBorder="1" applyProtection="1">
      <protection locked="0"/>
    </xf>
    <xf numFmtId="0" fontId="3" fillId="6" borderId="14" xfId="0" applyFont="1" applyFill="1" applyBorder="1" applyProtection="1">
      <protection locked="0"/>
    </xf>
    <xf numFmtId="0" fontId="0" fillId="6" borderId="0" xfId="0" applyFill="1"/>
    <xf numFmtId="0" fontId="0" fillId="4" borderId="0" xfId="0" applyFill="1"/>
    <xf numFmtId="0" fontId="4" fillId="6" borderId="9" xfId="0" applyNumberFormat="1" applyFont="1" applyFill="1" applyBorder="1" applyAlignment="1">
      <alignment horizontal="center" vertical="center"/>
    </xf>
    <xf numFmtId="0" fontId="3" fillId="6" borderId="1" xfId="0" applyNumberFormat="1" applyFont="1" applyFill="1" applyBorder="1" applyAlignment="1">
      <alignment horizontal="left"/>
    </xf>
    <xf numFmtId="0" fontId="3" fillId="6" borderId="15" xfId="0" applyNumberFormat="1" applyFont="1" applyFill="1" applyBorder="1" applyAlignment="1">
      <alignment horizontal="left"/>
    </xf>
    <xf numFmtId="0" fontId="0" fillId="6" borderId="0" xfId="0" applyNumberFormat="1" applyFill="1"/>
    <xf numFmtId="0" fontId="5" fillId="6" borderId="8" xfId="0" applyFont="1" applyFill="1" applyBorder="1" applyAlignment="1">
      <alignment horizontal="right"/>
    </xf>
    <xf numFmtId="0" fontId="6" fillId="6" borderId="9" xfId="0" applyFont="1" applyFill="1" applyBorder="1" applyAlignment="1">
      <alignment horizontal="right"/>
    </xf>
    <xf numFmtId="0" fontId="6" fillId="6" borderId="11" xfId="0" applyNumberFormat="1" applyFont="1" applyFill="1" applyBorder="1" applyAlignment="1">
      <alignment horizontal="right"/>
    </xf>
    <xf numFmtId="0" fontId="12" fillId="6" borderId="8" xfId="0" applyFont="1" applyFill="1" applyBorder="1" applyAlignment="1">
      <alignment horizontal="right" vertical="center" wrapText="1"/>
    </xf>
    <xf numFmtId="0" fontId="12" fillId="6" borderId="9" xfId="0" applyFont="1" applyFill="1" applyBorder="1"/>
    <xf numFmtId="0" fontId="12" fillId="6" borderId="11" xfId="0" applyNumberFormat="1" applyFont="1" applyFill="1" applyBorder="1"/>
    <xf numFmtId="0" fontId="12" fillId="6" borderId="9" xfId="0" applyFont="1" applyFill="1" applyBorder="1" applyAlignment="1">
      <alignment horizontal="right"/>
    </xf>
    <xf numFmtId="0" fontId="12" fillId="6" borderId="11" xfId="0" applyNumberFormat="1" applyFont="1" applyFill="1" applyBorder="1" applyAlignment="1">
      <alignment horizontal="right"/>
    </xf>
    <xf numFmtId="0" fontId="6" fillId="6" borderId="8" xfId="0" applyFont="1" applyFill="1" applyBorder="1" applyAlignment="1">
      <alignment horizontal="right"/>
    </xf>
    <xf numFmtId="0" fontId="15" fillId="0" borderId="0" xfId="0" applyFont="1" applyAlignment="1">
      <alignment vertical="center" wrapText="1"/>
    </xf>
    <xf numFmtId="0" fontId="6" fillId="4" borderId="12" xfId="0" applyFont="1" applyFill="1" applyBorder="1" applyAlignment="1">
      <alignment horizontal="right"/>
    </xf>
    <xf numFmtId="0" fontId="5" fillId="4" borderId="1" xfId="0" applyFont="1" applyFill="1" applyBorder="1" applyProtection="1">
      <protection hidden="1"/>
    </xf>
    <xf numFmtId="0" fontId="5" fillId="4" borderId="13" xfId="0" applyNumberFormat="1" applyFont="1" applyFill="1" applyBorder="1" applyProtection="1">
      <protection hidden="1"/>
    </xf>
    <xf numFmtId="0" fontId="7" fillId="0" borderId="0" xfId="0" applyFont="1" applyAlignment="1">
      <alignment vertical="center" wrapText="1"/>
    </xf>
    <xf numFmtId="0" fontId="7" fillId="6" borderId="0" xfId="0" applyFont="1" applyFill="1" applyAlignment="1" applyProtection="1">
      <alignment vertical="center"/>
      <protection hidden="1"/>
    </xf>
    <xf numFmtId="0" fontId="0" fillId="0" borderId="0" xfId="0" applyProtection="1">
      <protection locked="0"/>
    </xf>
    <xf numFmtId="0" fontId="6" fillId="6" borderId="4" xfId="0" applyFont="1" applyFill="1" applyBorder="1" applyProtection="1">
      <protection locked="0"/>
    </xf>
    <xf numFmtId="0" fontId="6" fillId="6" borderId="0" xfId="0" applyFont="1" applyFill="1" applyProtection="1">
      <protection locked="0"/>
    </xf>
  </cellXfs>
  <cellStyles count="53">
    <cellStyle name="Followed Hyperlink" xfId="6" builtinId="9" hidden="1"/>
    <cellStyle name="Followed Hyperlink" xfId="36" builtinId="9" hidden="1"/>
    <cellStyle name="Followed Hyperlink" xfId="14" builtinId="9" hidden="1"/>
    <cellStyle name="Followed Hyperlink" xfId="4" builtinId="9" hidden="1"/>
    <cellStyle name="Followed Hyperlink" xfId="2" builtinId="9" hidden="1"/>
    <cellStyle name="Followed Hyperlink" xfId="30" builtinId="9" hidden="1"/>
    <cellStyle name="Followed Hyperlink" xfId="10" builtinId="9" hidden="1"/>
    <cellStyle name="Followed Hyperlink" xfId="16" builtinId="9" hidden="1"/>
    <cellStyle name="Followed Hyperlink" xfId="18" builtinId="9" hidden="1"/>
    <cellStyle name="Followed Hyperlink" xfId="32" builtinId="9" hidden="1"/>
    <cellStyle name="Followed Hyperlink" xfId="20" builtinId="9" hidden="1"/>
    <cellStyle name="Followed Hyperlink" xfId="28" builtinId="9" hidden="1"/>
    <cellStyle name="Followed Hyperlink" xfId="22" builtinId="9" hidden="1"/>
    <cellStyle name="Followed Hyperlink" xfId="40" builtinId="9" hidden="1"/>
    <cellStyle name="Followed Hyperlink" xfId="50" builtinId="9" hidden="1"/>
    <cellStyle name="Followed Hyperlink" xfId="26" builtinId="9" hidden="1"/>
    <cellStyle name="Followed Hyperlink" xfId="24" builtinId="9" hidden="1"/>
    <cellStyle name="Followed Hyperlink" xfId="46" builtinId="9" hidden="1"/>
    <cellStyle name="Followed Hyperlink" xfId="52" builtinId="9" hidden="1"/>
    <cellStyle name="Followed Hyperlink" xfId="34" builtinId="9" hidden="1"/>
    <cellStyle name="Followed Hyperlink" xfId="42" builtinId="9" hidden="1"/>
    <cellStyle name="Followed Hyperlink" xfId="44" builtinId="9" hidden="1"/>
    <cellStyle name="Followed Hyperlink" xfId="8" builtinId="9" hidden="1"/>
    <cellStyle name="Followed Hyperlink" xfId="38" builtinId="9" hidden="1"/>
    <cellStyle name="Followed Hyperlink" xfId="48" builtinId="9" hidden="1"/>
    <cellStyle name="Followed Hyperlink" xfId="51" builtinId="9" hidden="1"/>
    <cellStyle name="Followed Hyperlink" xfId="12" builtinId="9" hidden="1"/>
    <cellStyle name="Followed Hyperlink" xfId="4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266700</xdr:colOff>
      <xdr:row>1</xdr:row>
      <xdr:rowOff>114300</xdr:rowOff>
    </xdr:from>
    <xdr:to>
      <xdr:col>12</xdr:col>
      <xdr:colOff>1453812</xdr:colOff>
      <xdr:row>1</xdr:row>
      <xdr:rowOff>1447800</xdr:rowOff>
    </xdr:to>
    <xdr:pic>
      <xdr:nvPicPr>
        <xdr:cNvPr id="2" name="Picture 1" descr="plugged-in-logohalf.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393400" y="304800"/>
          <a:ext cx="1187112" cy="13335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190500</xdr:colOff>
      <xdr:row>1</xdr:row>
      <xdr:rowOff>38100</xdr:rowOff>
    </xdr:from>
    <xdr:to>
      <xdr:col>4</xdr:col>
      <xdr:colOff>868850</xdr:colOff>
      <xdr:row>1</xdr:row>
      <xdr:rowOff>800100</xdr:rowOff>
    </xdr:to>
    <xdr:pic>
      <xdr:nvPicPr>
        <xdr:cNvPr id="2" name="Picture 1" descr="plugged-in-logohalf.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94600" y="241300"/>
          <a:ext cx="67835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6600"/>
  </sheetPr>
  <dimension ref="A1:AD200"/>
  <sheetViews>
    <sheetView tabSelected="1" topLeftCell="I4" workbookViewId="0">
      <selection activeCell="M5" sqref="M5"/>
    </sheetView>
  </sheetViews>
  <sheetFormatPr baseColWidth="10" defaultColWidth="10.83203125" defaultRowHeight="15" x14ac:dyDescent="0"/>
  <cols>
    <col min="1" max="1" width="60.1640625" customWidth="1"/>
    <col min="2" max="2" width="15.6640625" customWidth="1"/>
    <col min="3" max="3" width="21.83203125" style="25" customWidth="1"/>
    <col min="4" max="4" width="12.5" style="4" customWidth="1"/>
    <col min="5" max="5" width="45.33203125" style="1" customWidth="1"/>
    <col min="6" max="6" width="39.6640625" style="1" customWidth="1"/>
    <col min="7" max="7" width="25.6640625" style="3" customWidth="1"/>
    <col min="8" max="8" width="23.1640625" style="1" customWidth="1"/>
    <col min="9" max="9" width="22.33203125" style="1" customWidth="1"/>
    <col min="10" max="11" width="20" style="1" customWidth="1"/>
    <col min="12" max="13" width="21.1640625" style="1" customWidth="1"/>
    <col min="14" max="14" width="23.1640625" style="1" customWidth="1"/>
    <col min="15" max="16" width="5.5" style="1" customWidth="1"/>
    <col min="17" max="17" width="14.5" customWidth="1"/>
    <col min="21" max="21" width="13.6640625" customWidth="1"/>
    <col min="24" max="24" width="48.1640625" customWidth="1"/>
  </cols>
  <sheetData>
    <row r="1" spans="1:16" ht="16" thickBot="1"/>
    <row r="2" spans="1:16" ht="122" customHeight="1" thickBot="1">
      <c r="A2" s="115" t="s">
        <v>99</v>
      </c>
      <c r="B2" s="84"/>
      <c r="C2" s="85" t="s">
        <v>93</v>
      </c>
      <c r="D2" s="86"/>
      <c r="E2" s="87"/>
      <c r="F2" s="87"/>
      <c r="G2" s="88"/>
      <c r="H2" s="87"/>
      <c r="I2" s="87"/>
      <c r="J2" s="87"/>
      <c r="K2" s="87"/>
      <c r="L2" s="87"/>
      <c r="M2" s="89"/>
    </row>
    <row r="3" spans="1:16" ht="56" customHeight="1" thickBot="1">
      <c r="A3" s="116" t="s">
        <v>98</v>
      </c>
      <c r="B3" s="94"/>
    </row>
    <row r="4" spans="1:16" ht="100">
      <c r="A4" s="90" t="s">
        <v>0</v>
      </c>
      <c r="B4" s="26" t="s">
        <v>1</v>
      </c>
      <c r="C4" s="27" t="s">
        <v>94</v>
      </c>
      <c r="D4" s="28" t="s">
        <v>2</v>
      </c>
      <c r="E4" s="29" t="s">
        <v>97</v>
      </c>
      <c r="F4" s="30" t="s">
        <v>3</v>
      </c>
      <c r="G4" s="95" t="s">
        <v>0</v>
      </c>
      <c r="H4" s="31" t="s">
        <v>4</v>
      </c>
      <c r="I4" s="32" t="s">
        <v>5</v>
      </c>
      <c r="J4" s="32" t="s">
        <v>6</v>
      </c>
      <c r="K4" s="33" t="s">
        <v>7</v>
      </c>
      <c r="L4" s="33" t="s">
        <v>8</v>
      </c>
      <c r="M4" s="34" t="s">
        <v>9</v>
      </c>
      <c r="N4" s="2"/>
      <c r="O4" s="2"/>
      <c r="P4" s="2"/>
    </row>
    <row r="5" spans="1:16">
      <c r="A5" s="91"/>
      <c r="B5" s="114"/>
      <c r="C5" s="56"/>
      <c r="D5" s="61"/>
      <c r="E5" s="58"/>
      <c r="F5" s="59"/>
      <c r="G5" s="96"/>
      <c r="H5" s="59"/>
      <c r="I5" s="59"/>
      <c r="J5" s="59"/>
      <c r="K5" s="59"/>
      <c r="L5" s="59"/>
      <c r="M5" s="67"/>
    </row>
    <row r="6" spans="1:16">
      <c r="A6" s="91"/>
      <c r="B6" s="55"/>
      <c r="C6" s="56"/>
      <c r="D6" s="60"/>
      <c r="E6" s="58"/>
      <c r="F6" s="59"/>
      <c r="G6" s="96">
        <f>A6</f>
        <v>0</v>
      </c>
      <c r="H6" s="59"/>
      <c r="I6" s="59"/>
      <c r="J6" s="59"/>
      <c r="K6" s="59"/>
      <c r="L6" s="59"/>
      <c r="M6" s="67"/>
    </row>
    <row r="7" spans="1:16">
      <c r="A7" s="91"/>
      <c r="B7" s="55"/>
      <c r="C7" s="56"/>
      <c r="D7" s="57"/>
      <c r="E7" s="58"/>
      <c r="F7" s="59"/>
      <c r="G7" s="96">
        <f>A7</f>
        <v>0</v>
      </c>
      <c r="H7" s="59"/>
      <c r="I7" s="59"/>
      <c r="J7" s="59"/>
      <c r="K7" s="59"/>
      <c r="L7" s="59"/>
      <c r="M7" s="67"/>
    </row>
    <row r="8" spans="1:16">
      <c r="A8" s="91"/>
      <c r="B8" s="55"/>
      <c r="C8" s="56"/>
      <c r="D8" s="61"/>
      <c r="E8" s="58"/>
      <c r="F8" s="59"/>
      <c r="G8" s="96">
        <f>A8</f>
        <v>0</v>
      </c>
      <c r="H8" s="59"/>
      <c r="I8" s="59"/>
      <c r="J8" s="59"/>
      <c r="K8" s="59"/>
      <c r="L8" s="59"/>
      <c r="M8" s="67"/>
    </row>
    <row r="9" spans="1:16">
      <c r="A9" s="91"/>
      <c r="B9" s="55"/>
      <c r="C9" s="55"/>
      <c r="D9" s="60"/>
      <c r="E9" s="58"/>
      <c r="F9" s="59"/>
      <c r="G9" s="96">
        <f>A9</f>
        <v>0</v>
      </c>
      <c r="H9" s="59"/>
      <c r="I9" s="59"/>
      <c r="J9" s="59"/>
      <c r="K9" s="59"/>
      <c r="L9" s="59"/>
      <c r="M9" s="67"/>
    </row>
    <row r="10" spans="1:16">
      <c r="A10" s="91"/>
      <c r="B10" s="55"/>
      <c r="C10" s="56"/>
      <c r="D10" s="60"/>
      <c r="E10" s="58"/>
      <c r="F10" s="59"/>
      <c r="G10" s="96">
        <f>A10</f>
        <v>0</v>
      </c>
      <c r="H10" s="59"/>
      <c r="I10" s="59"/>
      <c r="J10" s="59"/>
      <c r="K10" s="59"/>
      <c r="L10" s="59"/>
      <c r="M10" s="67"/>
    </row>
    <row r="11" spans="1:16">
      <c r="A11" s="91"/>
      <c r="B11" s="55"/>
      <c r="C11" s="56"/>
      <c r="D11" s="60"/>
      <c r="E11" s="58"/>
      <c r="F11" s="59"/>
      <c r="G11" s="96">
        <f>A11</f>
        <v>0</v>
      </c>
      <c r="H11" s="59"/>
      <c r="I11" s="59"/>
      <c r="J11" s="59"/>
      <c r="K11" s="59"/>
      <c r="L11" s="59"/>
      <c r="M11" s="67"/>
    </row>
    <row r="12" spans="1:16">
      <c r="A12" s="91"/>
      <c r="B12" s="55"/>
      <c r="C12" s="56"/>
      <c r="D12" s="60"/>
      <c r="E12" s="58"/>
      <c r="F12" s="59"/>
      <c r="G12" s="96">
        <f>A12</f>
        <v>0</v>
      </c>
      <c r="H12" s="59"/>
      <c r="I12" s="59"/>
      <c r="J12" s="59"/>
      <c r="K12" s="59"/>
      <c r="L12" s="59"/>
      <c r="M12" s="67"/>
    </row>
    <row r="13" spans="1:16">
      <c r="A13" s="91"/>
      <c r="B13" s="55"/>
      <c r="C13" s="56"/>
      <c r="D13" s="60"/>
      <c r="E13" s="58"/>
      <c r="F13" s="59"/>
      <c r="G13" s="96">
        <f>A13</f>
        <v>0</v>
      </c>
      <c r="H13" s="59"/>
      <c r="I13" s="59"/>
      <c r="J13" s="59"/>
      <c r="K13" s="59"/>
      <c r="L13" s="59"/>
      <c r="M13" s="67"/>
    </row>
    <row r="14" spans="1:16">
      <c r="A14" s="91"/>
      <c r="B14" s="55"/>
      <c r="C14" s="56"/>
      <c r="D14" s="60"/>
      <c r="E14" s="58"/>
      <c r="F14" s="59"/>
      <c r="G14" s="96">
        <f>A14</f>
        <v>0</v>
      </c>
      <c r="H14" s="59"/>
      <c r="I14" s="59"/>
      <c r="J14" s="59"/>
      <c r="K14" s="59"/>
      <c r="L14" s="59"/>
      <c r="M14" s="67"/>
    </row>
    <row r="15" spans="1:16">
      <c r="A15" s="91"/>
      <c r="B15" s="55"/>
      <c r="C15" s="56"/>
      <c r="D15" s="60"/>
      <c r="E15" s="58"/>
      <c r="F15" s="59"/>
      <c r="G15" s="96">
        <f>A15</f>
        <v>0</v>
      </c>
      <c r="H15" s="59"/>
      <c r="I15" s="59"/>
      <c r="J15" s="59"/>
      <c r="K15" s="59"/>
      <c r="L15" s="59"/>
      <c r="M15" s="67"/>
    </row>
    <row r="16" spans="1:16">
      <c r="A16" s="91"/>
      <c r="B16" s="55"/>
      <c r="C16" s="56"/>
      <c r="D16" s="60"/>
      <c r="E16" s="58"/>
      <c r="F16" s="59"/>
      <c r="G16" s="96">
        <f>A16</f>
        <v>0</v>
      </c>
      <c r="H16" s="59"/>
      <c r="I16" s="59"/>
      <c r="J16" s="59"/>
      <c r="K16" s="59"/>
      <c r="L16" s="59"/>
      <c r="M16" s="67"/>
    </row>
    <row r="17" spans="1:29">
      <c r="A17" s="91"/>
      <c r="B17" s="55"/>
      <c r="C17" s="56"/>
      <c r="D17" s="60"/>
      <c r="E17" s="58"/>
      <c r="F17" s="59"/>
      <c r="G17" s="96">
        <f>A17</f>
        <v>0</v>
      </c>
      <c r="H17" s="59"/>
      <c r="I17" s="59"/>
      <c r="J17" s="59"/>
      <c r="K17" s="59"/>
      <c r="L17" s="59"/>
      <c r="M17" s="67"/>
    </row>
    <row r="18" spans="1:29">
      <c r="A18" s="91"/>
      <c r="B18" s="55"/>
      <c r="C18" s="56"/>
      <c r="D18" s="60"/>
      <c r="E18" s="58"/>
      <c r="F18" s="59"/>
      <c r="G18" s="96">
        <f>A18</f>
        <v>0</v>
      </c>
      <c r="H18" s="59"/>
      <c r="I18" s="59"/>
      <c r="J18" s="59"/>
      <c r="K18" s="59"/>
      <c r="L18" s="59"/>
      <c r="M18" s="67"/>
    </row>
    <row r="19" spans="1:29">
      <c r="A19" s="91"/>
      <c r="B19" s="55"/>
      <c r="C19" s="56"/>
      <c r="D19" s="60"/>
      <c r="E19" s="58"/>
      <c r="F19" s="59"/>
      <c r="G19" s="96">
        <f>A19</f>
        <v>0</v>
      </c>
      <c r="H19" s="59"/>
      <c r="I19" s="59"/>
      <c r="J19" s="59"/>
      <c r="K19" s="59"/>
      <c r="L19" s="59"/>
      <c r="M19" s="67"/>
    </row>
    <row r="20" spans="1:29">
      <c r="A20" s="91"/>
      <c r="B20" s="55"/>
      <c r="C20" s="56"/>
      <c r="D20" s="60"/>
      <c r="E20" s="58"/>
      <c r="F20" s="59"/>
      <c r="G20" s="96">
        <f>A20</f>
        <v>0</v>
      </c>
      <c r="H20" s="59"/>
      <c r="I20" s="59"/>
      <c r="J20" s="59"/>
      <c r="K20" s="59"/>
      <c r="L20" s="59"/>
      <c r="M20" s="67"/>
    </row>
    <row r="21" spans="1:29">
      <c r="A21" s="91"/>
      <c r="B21" s="55"/>
      <c r="C21" s="56"/>
      <c r="D21" s="60"/>
      <c r="E21" s="58"/>
      <c r="F21" s="59"/>
      <c r="G21" s="96">
        <f>A21</f>
        <v>0</v>
      </c>
      <c r="H21" s="59"/>
      <c r="I21" s="59"/>
      <c r="J21" s="59"/>
      <c r="K21" s="59"/>
      <c r="L21" s="59"/>
      <c r="M21" s="67"/>
    </row>
    <row r="22" spans="1:29">
      <c r="A22" s="91"/>
      <c r="B22" s="55"/>
      <c r="C22" s="56"/>
      <c r="D22" s="60"/>
      <c r="E22" s="58"/>
      <c r="F22" s="59"/>
      <c r="G22" s="96">
        <f>A22</f>
        <v>0</v>
      </c>
      <c r="H22" s="59"/>
      <c r="I22" s="59"/>
      <c r="J22" s="59"/>
      <c r="K22" s="59"/>
      <c r="L22" s="59"/>
      <c r="M22" s="67"/>
    </row>
    <row r="23" spans="1:29">
      <c r="A23" s="91"/>
      <c r="B23" s="55"/>
      <c r="C23" s="56"/>
      <c r="D23" s="60"/>
      <c r="E23" s="58"/>
      <c r="F23" s="59"/>
      <c r="G23" s="96">
        <f>A23</f>
        <v>0</v>
      </c>
      <c r="H23" s="59"/>
      <c r="I23" s="59"/>
      <c r="J23" s="59"/>
      <c r="K23" s="59"/>
      <c r="L23" s="59"/>
      <c r="M23" s="67"/>
    </row>
    <row r="24" spans="1:29">
      <c r="A24" s="91"/>
      <c r="B24" s="55"/>
      <c r="C24" s="56"/>
      <c r="D24" s="60"/>
      <c r="E24" s="58"/>
      <c r="F24" s="59"/>
      <c r="G24" s="96">
        <f>A24</f>
        <v>0</v>
      </c>
      <c r="H24" s="59"/>
      <c r="I24" s="59"/>
      <c r="J24" s="59"/>
      <c r="K24" s="59"/>
      <c r="L24" s="59"/>
      <c r="M24" s="67"/>
    </row>
    <row r="25" spans="1:29">
      <c r="A25" s="91"/>
      <c r="B25" s="55"/>
      <c r="C25" s="56"/>
      <c r="D25" s="60"/>
      <c r="E25" s="58"/>
      <c r="F25" s="59"/>
      <c r="G25" s="96">
        <f>A25</f>
        <v>0</v>
      </c>
      <c r="H25" s="59"/>
      <c r="I25" s="59"/>
      <c r="J25" s="59"/>
      <c r="K25" s="59"/>
      <c r="L25" s="59"/>
      <c r="M25" s="67"/>
    </row>
    <row r="26" spans="1:29">
      <c r="A26" s="91"/>
      <c r="B26" s="55"/>
      <c r="C26" s="56"/>
      <c r="D26" s="60"/>
      <c r="E26" s="58"/>
      <c r="F26" s="59"/>
      <c r="G26" s="96">
        <f>A26</f>
        <v>0</v>
      </c>
      <c r="H26" s="59"/>
      <c r="I26" s="59"/>
      <c r="J26" s="59"/>
      <c r="K26" s="59"/>
      <c r="L26" s="59"/>
      <c r="M26" s="67"/>
    </row>
    <row r="27" spans="1:29">
      <c r="A27" s="91"/>
      <c r="B27" s="55"/>
      <c r="C27" s="56"/>
      <c r="D27" s="60"/>
      <c r="E27" s="58"/>
      <c r="F27" s="59"/>
      <c r="G27" s="96">
        <f>A27</f>
        <v>0</v>
      </c>
      <c r="H27" s="59"/>
      <c r="I27" s="59"/>
      <c r="J27" s="59"/>
      <c r="K27" s="59"/>
      <c r="L27" s="59"/>
      <c r="M27" s="67"/>
    </row>
    <row r="28" spans="1:29">
      <c r="A28" s="91"/>
      <c r="B28" s="55"/>
      <c r="C28" s="56"/>
      <c r="D28" s="60"/>
      <c r="E28" s="58"/>
      <c r="F28" s="59"/>
      <c r="G28" s="96">
        <f>A28</f>
        <v>0</v>
      </c>
      <c r="H28" s="59"/>
      <c r="I28" s="59"/>
      <c r="J28" s="59"/>
      <c r="K28" s="59"/>
      <c r="L28" s="59"/>
      <c r="M28" s="67"/>
      <c r="AC28" t="s">
        <v>21</v>
      </c>
    </row>
    <row r="29" spans="1:29">
      <c r="A29" s="91"/>
      <c r="B29" s="55"/>
      <c r="C29" s="56"/>
      <c r="D29" s="60"/>
      <c r="E29" s="58"/>
      <c r="F29" s="59"/>
      <c r="G29" s="96">
        <f>A29</f>
        <v>0</v>
      </c>
      <c r="H29" s="59"/>
      <c r="I29" s="59"/>
      <c r="J29" s="59"/>
      <c r="K29" s="59"/>
      <c r="L29" s="59"/>
      <c r="M29" s="67"/>
    </row>
    <row r="30" spans="1:29">
      <c r="A30" s="91"/>
      <c r="B30" s="55"/>
      <c r="C30" s="56"/>
      <c r="D30" s="60"/>
      <c r="E30" s="58"/>
      <c r="F30" s="59"/>
      <c r="G30" s="96">
        <f>A30</f>
        <v>0</v>
      </c>
      <c r="H30" s="59"/>
      <c r="I30" s="59"/>
      <c r="J30" s="59"/>
      <c r="K30" s="59"/>
      <c r="L30" s="59"/>
      <c r="M30" s="67"/>
    </row>
    <row r="31" spans="1:29">
      <c r="A31" s="91"/>
      <c r="B31" s="55"/>
      <c r="C31" s="56"/>
      <c r="D31" s="60"/>
      <c r="E31" s="58"/>
      <c r="F31" s="59"/>
      <c r="G31" s="96">
        <f>A31</f>
        <v>0</v>
      </c>
      <c r="H31" s="59"/>
      <c r="I31" s="59"/>
      <c r="J31" s="59"/>
      <c r="K31" s="59"/>
      <c r="L31" s="59"/>
      <c r="M31" s="67"/>
    </row>
    <row r="32" spans="1:29">
      <c r="A32" s="91"/>
      <c r="B32" s="55"/>
      <c r="C32" s="56"/>
      <c r="D32" s="60"/>
      <c r="E32" s="58"/>
      <c r="F32" s="59"/>
      <c r="G32" s="96">
        <f>A32</f>
        <v>0</v>
      </c>
      <c r="H32" s="59"/>
      <c r="I32" s="59"/>
      <c r="J32" s="59"/>
      <c r="K32" s="59"/>
      <c r="L32" s="59"/>
      <c r="M32" s="67"/>
    </row>
    <row r="33" spans="1:30">
      <c r="A33" s="91"/>
      <c r="B33" s="55"/>
      <c r="C33" s="56"/>
      <c r="D33" s="60"/>
      <c r="E33" s="58"/>
      <c r="F33" s="59"/>
      <c r="G33" s="96">
        <f>A33</f>
        <v>0</v>
      </c>
      <c r="H33" s="59"/>
      <c r="I33" s="59"/>
      <c r="J33" s="59"/>
      <c r="K33" s="59"/>
      <c r="L33" s="59"/>
      <c r="M33" s="67"/>
    </row>
    <row r="34" spans="1:30">
      <c r="A34" s="91"/>
      <c r="B34" s="55"/>
      <c r="C34" s="56"/>
      <c r="D34" s="60"/>
      <c r="E34" s="58"/>
      <c r="F34" s="59"/>
      <c r="G34" s="96">
        <f>A34</f>
        <v>0</v>
      </c>
      <c r="H34" s="59"/>
      <c r="I34" s="59"/>
      <c r="J34" s="59"/>
      <c r="K34" s="59"/>
      <c r="L34" s="59"/>
      <c r="M34" s="67"/>
    </row>
    <row r="35" spans="1:30">
      <c r="A35" s="91"/>
      <c r="B35" s="55"/>
      <c r="C35" s="56"/>
      <c r="D35" s="60"/>
      <c r="E35" s="58"/>
      <c r="F35" s="59"/>
      <c r="G35" s="96">
        <f>A35</f>
        <v>0</v>
      </c>
      <c r="H35" s="59"/>
      <c r="I35" s="59"/>
      <c r="J35" s="59"/>
      <c r="K35" s="59"/>
      <c r="L35" s="59"/>
      <c r="M35" s="67"/>
    </row>
    <row r="36" spans="1:30">
      <c r="A36" s="91"/>
      <c r="B36" s="55"/>
      <c r="C36" s="56"/>
      <c r="D36" s="60"/>
      <c r="E36" s="58"/>
      <c r="F36" s="59"/>
      <c r="G36" s="96">
        <f>A36</f>
        <v>0</v>
      </c>
      <c r="H36" s="59"/>
      <c r="I36" s="59"/>
      <c r="J36" s="59"/>
      <c r="K36" s="59"/>
      <c r="L36" s="59"/>
      <c r="M36" s="67"/>
      <c r="AD36" t="s">
        <v>21</v>
      </c>
    </row>
    <row r="37" spans="1:30">
      <c r="A37" s="91"/>
      <c r="B37" s="55"/>
      <c r="C37" s="56"/>
      <c r="D37" s="60"/>
      <c r="E37" s="58"/>
      <c r="F37" s="59"/>
      <c r="G37" s="96">
        <f>A37</f>
        <v>0</v>
      </c>
      <c r="H37" s="59"/>
      <c r="I37" s="59"/>
      <c r="J37" s="59"/>
      <c r="K37" s="59"/>
      <c r="L37" s="59"/>
      <c r="M37" s="67"/>
      <c r="Q37" s="1"/>
      <c r="AD37" t="s">
        <v>21</v>
      </c>
    </row>
    <row r="38" spans="1:30">
      <c r="A38" s="91"/>
      <c r="B38" s="55"/>
      <c r="C38" s="56"/>
      <c r="D38" s="60"/>
      <c r="E38" s="58"/>
      <c r="F38" s="59"/>
      <c r="G38" s="96">
        <f>A38</f>
        <v>0</v>
      </c>
      <c r="H38" s="59"/>
      <c r="I38" s="59"/>
      <c r="J38" s="59"/>
      <c r="K38" s="59"/>
      <c r="L38" s="59"/>
      <c r="M38" s="67"/>
      <c r="Q38" s="1"/>
      <c r="AD38" t="s">
        <v>21</v>
      </c>
    </row>
    <row r="39" spans="1:30">
      <c r="A39" s="91"/>
      <c r="B39" s="55"/>
      <c r="C39" s="56"/>
      <c r="D39" s="60"/>
      <c r="E39" s="58"/>
      <c r="F39" s="59"/>
      <c r="G39" s="96">
        <f>A39</f>
        <v>0</v>
      </c>
      <c r="H39" s="59"/>
      <c r="I39" s="59"/>
      <c r="J39" s="59"/>
      <c r="K39" s="59"/>
      <c r="L39" s="59"/>
      <c r="M39" s="67"/>
      <c r="Q39" s="1"/>
    </row>
    <row r="40" spans="1:30">
      <c r="A40" s="91"/>
      <c r="B40" s="55"/>
      <c r="C40" s="56"/>
      <c r="D40" s="60"/>
      <c r="E40" s="58"/>
      <c r="F40" s="59"/>
      <c r="G40" s="96">
        <f>A40</f>
        <v>0</v>
      </c>
      <c r="H40" s="59"/>
      <c r="I40" s="59"/>
      <c r="J40" s="59"/>
      <c r="K40" s="59"/>
      <c r="L40" s="59"/>
      <c r="M40" s="67"/>
    </row>
    <row r="41" spans="1:30">
      <c r="A41" s="91"/>
      <c r="B41" s="55"/>
      <c r="C41" s="56"/>
      <c r="D41" s="60"/>
      <c r="E41" s="58"/>
      <c r="F41" s="59"/>
      <c r="G41" s="96">
        <f>A41</f>
        <v>0</v>
      </c>
      <c r="H41" s="59"/>
      <c r="I41" s="59"/>
      <c r="J41" s="59"/>
      <c r="K41" s="59"/>
      <c r="L41" s="59"/>
      <c r="M41" s="67"/>
    </row>
    <row r="42" spans="1:30">
      <c r="A42" s="91"/>
      <c r="B42" s="55"/>
      <c r="C42" s="56"/>
      <c r="D42" s="60"/>
      <c r="E42" s="58"/>
      <c r="F42" s="59"/>
      <c r="G42" s="96">
        <f>A42</f>
        <v>0</v>
      </c>
      <c r="H42" s="59"/>
      <c r="I42" s="59"/>
      <c r="J42" s="59"/>
      <c r="K42" s="59"/>
      <c r="L42" s="59"/>
      <c r="M42" s="67"/>
    </row>
    <row r="43" spans="1:30">
      <c r="A43" s="91"/>
      <c r="B43" s="55"/>
      <c r="C43" s="56"/>
      <c r="D43" s="60"/>
      <c r="E43" s="58"/>
      <c r="F43" s="59"/>
      <c r="G43" s="96">
        <f>A43</f>
        <v>0</v>
      </c>
      <c r="H43" s="59"/>
      <c r="I43" s="59"/>
      <c r="J43" s="59"/>
      <c r="K43" s="59"/>
      <c r="L43" s="59"/>
      <c r="M43" s="67"/>
    </row>
    <row r="44" spans="1:30">
      <c r="A44" s="91"/>
      <c r="B44" s="55"/>
      <c r="C44" s="56"/>
      <c r="D44" s="60"/>
      <c r="E44" s="58"/>
      <c r="F44" s="59"/>
      <c r="G44" s="96">
        <f>A44</f>
        <v>0</v>
      </c>
      <c r="H44" s="59"/>
      <c r="I44" s="59"/>
      <c r="J44" s="59"/>
      <c r="K44" s="59"/>
      <c r="L44" s="59"/>
      <c r="M44" s="67"/>
    </row>
    <row r="45" spans="1:30">
      <c r="A45" s="91"/>
      <c r="B45" s="55"/>
      <c r="C45" s="56"/>
      <c r="D45" s="60"/>
      <c r="E45" s="58"/>
      <c r="F45" s="59"/>
      <c r="G45" s="96">
        <f>A45</f>
        <v>0</v>
      </c>
      <c r="H45" s="59"/>
      <c r="I45" s="59"/>
      <c r="J45" s="59"/>
      <c r="K45" s="59"/>
      <c r="L45" s="59"/>
      <c r="M45" s="67"/>
    </row>
    <row r="46" spans="1:30">
      <c r="A46" s="91"/>
      <c r="B46" s="55"/>
      <c r="C46" s="56"/>
      <c r="D46" s="60"/>
      <c r="E46" s="58"/>
      <c r="F46" s="59"/>
      <c r="G46" s="96">
        <f>A46</f>
        <v>0</v>
      </c>
      <c r="H46" s="59"/>
      <c r="I46" s="59"/>
      <c r="J46" s="59"/>
      <c r="K46" s="59"/>
      <c r="L46" s="59"/>
      <c r="M46" s="67"/>
    </row>
    <row r="47" spans="1:30">
      <c r="A47" s="91"/>
      <c r="B47" s="55"/>
      <c r="C47" s="56"/>
      <c r="D47" s="60"/>
      <c r="E47" s="58"/>
      <c r="F47" s="59"/>
      <c r="G47" s="96">
        <f>A47</f>
        <v>0</v>
      </c>
      <c r="H47" s="59"/>
      <c r="I47" s="59"/>
      <c r="J47" s="59"/>
      <c r="K47" s="59"/>
      <c r="L47" s="59"/>
      <c r="M47" s="67"/>
    </row>
    <row r="48" spans="1:30">
      <c r="A48" s="91"/>
      <c r="B48" s="55"/>
      <c r="C48" s="56"/>
      <c r="D48" s="60"/>
      <c r="E48" s="58"/>
      <c r="F48" s="59"/>
      <c r="G48" s="96">
        <f>A48</f>
        <v>0</v>
      </c>
      <c r="H48" s="59"/>
      <c r="I48" s="59"/>
      <c r="J48" s="59"/>
      <c r="K48" s="59"/>
      <c r="L48" s="59"/>
      <c r="M48" s="67"/>
    </row>
    <row r="49" spans="1:13">
      <c r="A49" s="91"/>
      <c r="B49" s="55"/>
      <c r="C49" s="56"/>
      <c r="D49" s="60"/>
      <c r="E49" s="58"/>
      <c r="F49" s="59"/>
      <c r="G49" s="96">
        <f>A49</f>
        <v>0</v>
      </c>
      <c r="H49" s="59"/>
      <c r="I49" s="59"/>
      <c r="J49" s="59"/>
      <c r="K49" s="59"/>
      <c r="L49" s="59"/>
      <c r="M49" s="67"/>
    </row>
    <row r="50" spans="1:13">
      <c r="A50" s="91"/>
      <c r="B50" s="55"/>
      <c r="C50" s="56"/>
      <c r="D50" s="60"/>
      <c r="E50" s="58"/>
      <c r="F50" s="59"/>
      <c r="G50" s="96">
        <f>A50</f>
        <v>0</v>
      </c>
      <c r="H50" s="59"/>
      <c r="I50" s="59"/>
      <c r="J50" s="59"/>
      <c r="K50" s="59"/>
      <c r="L50" s="59"/>
      <c r="M50" s="67"/>
    </row>
    <row r="51" spans="1:13">
      <c r="A51" s="91"/>
      <c r="B51" s="55"/>
      <c r="C51" s="56"/>
      <c r="D51" s="60"/>
      <c r="E51" s="58"/>
      <c r="F51" s="59"/>
      <c r="G51" s="96">
        <f>A51</f>
        <v>0</v>
      </c>
      <c r="H51" s="59"/>
      <c r="I51" s="59"/>
      <c r="J51" s="59"/>
      <c r="K51" s="59"/>
      <c r="L51" s="59"/>
      <c r="M51" s="67"/>
    </row>
    <row r="52" spans="1:13">
      <c r="A52" s="91"/>
      <c r="B52" s="55"/>
      <c r="C52" s="56"/>
      <c r="D52" s="60"/>
      <c r="E52" s="58"/>
      <c r="F52" s="59"/>
      <c r="G52" s="96">
        <f>A52</f>
        <v>0</v>
      </c>
      <c r="H52" s="59"/>
      <c r="I52" s="59"/>
      <c r="J52" s="59"/>
      <c r="K52" s="59"/>
      <c r="L52" s="59"/>
      <c r="M52" s="67"/>
    </row>
    <row r="53" spans="1:13">
      <c r="A53" s="91"/>
      <c r="B53" s="55"/>
      <c r="C53" s="56"/>
      <c r="D53" s="60"/>
      <c r="E53" s="58"/>
      <c r="F53" s="59"/>
      <c r="G53" s="96">
        <f>A53</f>
        <v>0</v>
      </c>
      <c r="H53" s="59"/>
      <c r="I53" s="59"/>
      <c r="J53" s="59"/>
      <c r="K53" s="59"/>
      <c r="L53" s="59"/>
      <c r="M53" s="67"/>
    </row>
    <row r="54" spans="1:13">
      <c r="A54" s="91"/>
      <c r="B54" s="55"/>
      <c r="C54" s="56"/>
      <c r="D54" s="60"/>
      <c r="E54" s="58"/>
      <c r="F54" s="59"/>
      <c r="G54" s="96">
        <f>A54</f>
        <v>0</v>
      </c>
      <c r="H54" s="59"/>
      <c r="I54" s="59"/>
      <c r="J54" s="59"/>
      <c r="K54" s="59"/>
      <c r="L54" s="59"/>
      <c r="M54" s="67"/>
    </row>
    <row r="55" spans="1:13">
      <c r="A55" s="91"/>
      <c r="B55" s="55"/>
      <c r="C55" s="56"/>
      <c r="D55" s="60"/>
      <c r="E55" s="58"/>
      <c r="F55" s="59"/>
      <c r="G55" s="96">
        <f>A55</f>
        <v>0</v>
      </c>
      <c r="H55" s="59"/>
      <c r="I55" s="59"/>
      <c r="J55" s="59"/>
      <c r="K55" s="59"/>
      <c r="L55" s="59"/>
      <c r="M55" s="67"/>
    </row>
    <row r="56" spans="1:13">
      <c r="A56" s="91"/>
      <c r="B56" s="55"/>
      <c r="C56" s="56"/>
      <c r="D56" s="60"/>
      <c r="E56" s="58"/>
      <c r="F56" s="59"/>
      <c r="G56" s="96">
        <f>A56</f>
        <v>0</v>
      </c>
      <c r="H56" s="59"/>
      <c r="I56" s="59"/>
      <c r="J56" s="59"/>
      <c r="K56" s="59"/>
      <c r="L56" s="59"/>
      <c r="M56" s="67"/>
    </row>
    <row r="57" spans="1:13">
      <c r="A57" s="91"/>
      <c r="B57" s="55"/>
      <c r="C57" s="56"/>
      <c r="D57" s="60"/>
      <c r="E57" s="58"/>
      <c r="F57" s="59"/>
      <c r="G57" s="96">
        <f>A57</f>
        <v>0</v>
      </c>
      <c r="H57" s="59"/>
      <c r="I57" s="59"/>
      <c r="J57" s="59"/>
      <c r="K57" s="59"/>
      <c r="L57" s="59"/>
      <c r="M57" s="67"/>
    </row>
    <row r="58" spans="1:13">
      <c r="A58" s="91"/>
      <c r="B58" s="55"/>
      <c r="C58" s="56"/>
      <c r="D58" s="60"/>
      <c r="E58" s="58"/>
      <c r="F58" s="59"/>
      <c r="G58" s="96">
        <f>A58</f>
        <v>0</v>
      </c>
      <c r="H58" s="59"/>
      <c r="I58" s="59"/>
      <c r="J58" s="59"/>
      <c r="K58" s="59"/>
      <c r="L58" s="59"/>
      <c r="M58" s="67"/>
    </row>
    <row r="59" spans="1:13">
      <c r="A59" s="91"/>
      <c r="B59" s="55"/>
      <c r="C59" s="56"/>
      <c r="D59" s="60"/>
      <c r="E59" s="58"/>
      <c r="F59" s="59"/>
      <c r="G59" s="96">
        <f>A59</f>
        <v>0</v>
      </c>
      <c r="H59" s="59"/>
      <c r="I59" s="59"/>
      <c r="J59" s="59"/>
      <c r="K59" s="59"/>
      <c r="L59" s="59"/>
      <c r="M59" s="67"/>
    </row>
    <row r="60" spans="1:13">
      <c r="A60" s="91"/>
      <c r="B60" s="55"/>
      <c r="C60" s="56"/>
      <c r="D60" s="60"/>
      <c r="E60" s="58"/>
      <c r="F60" s="59"/>
      <c r="G60" s="96">
        <f>A60</f>
        <v>0</v>
      </c>
      <c r="H60" s="59"/>
      <c r="I60" s="59"/>
      <c r="J60" s="59"/>
      <c r="K60" s="59"/>
      <c r="L60" s="59"/>
      <c r="M60" s="67"/>
    </row>
    <row r="61" spans="1:13">
      <c r="A61" s="91"/>
      <c r="B61" s="55"/>
      <c r="C61" s="56"/>
      <c r="D61" s="60"/>
      <c r="E61" s="58"/>
      <c r="F61" s="59"/>
      <c r="G61" s="96">
        <f>A61</f>
        <v>0</v>
      </c>
      <c r="H61" s="59"/>
      <c r="I61" s="59"/>
      <c r="J61" s="59"/>
      <c r="K61" s="59"/>
      <c r="L61" s="59"/>
      <c r="M61" s="67"/>
    </row>
    <row r="62" spans="1:13">
      <c r="A62" s="91"/>
      <c r="B62" s="55"/>
      <c r="C62" s="56"/>
      <c r="D62" s="60"/>
      <c r="E62" s="58"/>
      <c r="F62" s="59"/>
      <c r="G62" s="96">
        <f>A62</f>
        <v>0</v>
      </c>
      <c r="H62" s="59"/>
      <c r="I62" s="59"/>
      <c r="J62" s="59"/>
      <c r="K62" s="59"/>
      <c r="L62" s="59"/>
      <c r="M62" s="67"/>
    </row>
    <row r="63" spans="1:13">
      <c r="A63" s="91"/>
      <c r="B63" s="55"/>
      <c r="C63" s="56"/>
      <c r="D63" s="60"/>
      <c r="E63" s="58"/>
      <c r="F63" s="59"/>
      <c r="G63" s="96">
        <f>A63</f>
        <v>0</v>
      </c>
      <c r="H63" s="59"/>
      <c r="I63" s="59"/>
      <c r="J63" s="59"/>
      <c r="K63" s="59"/>
      <c r="L63" s="59"/>
      <c r="M63" s="67"/>
    </row>
    <row r="64" spans="1:13">
      <c r="A64" s="91"/>
      <c r="B64" s="55"/>
      <c r="C64" s="56"/>
      <c r="D64" s="60"/>
      <c r="E64" s="58"/>
      <c r="F64" s="59"/>
      <c r="G64" s="96">
        <f>A64</f>
        <v>0</v>
      </c>
      <c r="H64" s="59"/>
      <c r="I64" s="59"/>
      <c r="J64" s="59"/>
      <c r="K64" s="59"/>
      <c r="L64" s="59"/>
      <c r="M64" s="67"/>
    </row>
    <row r="65" spans="1:16">
      <c r="A65" s="91"/>
      <c r="B65" s="55"/>
      <c r="C65" s="56"/>
      <c r="D65" s="60"/>
      <c r="E65" s="58"/>
      <c r="F65" s="59"/>
      <c r="G65" s="96">
        <f>A65</f>
        <v>0</v>
      </c>
      <c r="H65" s="59"/>
      <c r="I65" s="59"/>
      <c r="J65" s="59"/>
      <c r="K65" s="59"/>
      <c r="L65" s="59"/>
      <c r="M65" s="67"/>
    </row>
    <row r="66" spans="1:16">
      <c r="A66" s="91"/>
      <c r="B66" s="55"/>
      <c r="C66" s="56"/>
      <c r="D66" s="60"/>
      <c r="E66" s="58"/>
      <c r="F66" s="59"/>
      <c r="G66" s="96">
        <f>A66</f>
        <v>0</v>
      </c>
      <c r="H66" s="59"/>
      <c r="I66" s="59"/>
      <c r="J66" s="59"/>
      <c r="K66" s="59"/>
      <c r="L66" s="59"/>
      <c r="M66" s="67"/>
    </row>
    <row r="67" spans="1:16">
      <c r="A67" s="91"/>
      <c r="B67" s="55"/>
      <c r="C67" s="56"/>
      <c r="D67" s="60"/>
      <c r="E67" s="58"/>
      <c r="F67" s="59"/>
      <c r="G67" s="96">
        <f>A67</f>
        <v>0</v>
      </c>
      <c r="H67" s="59"/>
      <c r="I67" s="59"/>
      <c r="J67" s="59"/>
      <c r="K67" s="59"/>
      <c r="L67" s="59"/>
      <c r="M67" s="67"/>
    </row>
    <row r="68" spans="1:16">
      <c r="A68" s="91"/>
      <c r="B68" s="55"/>
      <c r="C68" s="56"/>
      <c r="D68" s="60"/>
      <c r="E68" s="58"/>
      <c r="F68" s="59"/>
      <c r="G68" s="96">
        <f>A68</f>
        <v>0</v>
      </c>
      <c r="H68" s="59"/>
      <c r="I68" s="59"/>
      <c r="J68" s="59"/>
      <c r="K68" s="59"/>
      <c r="L68" s="59"/>
      <c r="M68" s="67"/>
    </row>
    <row r="69" spans="1:16">
      <c r="A69" s="91"/>
      <c r="B69" s="55"/>
      <c r="C69" s="56"/>
      <c r="D69" s="60"/>
      <c r="E69" s="58"/>
      <c r="F69" s="59"/>
      <c r="G69" s="96">
        <f>A69</f>
        <v>0</v>
      </c>
      <c r="H69" s="59"/>
      <c r="I69" s="59"/>
      <c r="J69" s="59"/>
      <c r="K69" s="59"/>
      <c r="L69" s="59"/>
      <c r="M69" s="67"/>
    </row>
    <row r="70" spans="1:16">
      <c r="A70" s="91"/>
      <c r="B70" s="55"/>
      <c r="C70" s="56"/>
      <c r="D70" s="60"/>
      <c r="E70" s="58"/>
      <c r="F70" s="59"/>
      <c r="G70" s="96">
        <f>A70</f>
        <v>0</v>
      </c>
      <c r="H70" s="59"/>
      <c r="I70" s="59"/>
      <c r="J70" s="59"/>
      <c r="K70" s="59"/>
      <c r="L70" s="59"/>
      <c r="M70" s="67"/>
    </row>
    <row r="71" spans="1:16">
      <c r="A71" s="91"/>
      <c r="B71" s="55"/>
      <c r="C71" s="56"/>
      <c r="D71" s="60"/>
      <c r="E71" s="58"/>
      <c r="F71" s="59"/>
      <c r="G71" s="96">
        <f>A71</f>
        <v>0</v>
      </c>
      <c r="H71" s="59"/>
      <c r="I71" s="59"/>
      <c r="J71" s="59"/>
      <c r="K71" s="59"/>
      <c r="L71" s="59"/>
      <c r="M71" s="67"/>
    </row>
    <row r="72" spans="1:16">
      <c r="A72" s="91"/>
      <c r="B72" s="55"/>
      <c r="C72" s="56"/>
      <c r="D72" s="60"/>
      <c r="E72" s="58"/>
      <c r="F72" s="59"/>
      <c r="G72" s="96">
        <f>A72</f>
        <v>0</v>
      </c>
      <c r="H72" s="59"/>
      <c r="I72" s="59"/>
      <c r="J72" s="59"/>
      <c r="K72" s="59"/>
      <c r="L72" s="59"/>
      <c r="M72" s="67"/>
    </row>
    <row r="73" spans="1:16">
      <c r="A73" s="91"/>
      <c r="B73" s="55"/>
      <c r="C73" s="56"/>
      <c r="D73" s="60"/>
      <c r="E73" s="58"/>
      <c r="F73" s="59"/>
      <c r="G73" s="96">
        <f>A73</f>
        <v>0</v>
      </c>
      <c r="H73" s="59"/>
      <c r="I73" s="59"/>
      <c r="J73" s="59"/>
      <c r="K73" s="59"/>
      <c r="L73" s="59"/>
      <c r="M73" s="67"/>
    </row>
    <row r="74" spans="1:16">
      <c r="A74" s="91"/>
      <c r="B74" s="55"/>
      <c r="C74" s="56"/>
      <c r="D74" s="60"/>
      <c r="E74" s="58"/>
      <c r="F74" s="59"/>
      <c r="G74" s="96">
        <f>A74</f>
        <v>0</v>
      </c>
      <c r="H74" s="59"/>
      <c r="I74" s="59"/>
      <c r="J74" s="59"/>
      <c r="K74" s="59"/>
      <c r="L74" s="59"/>
      <c r="M74" s="67"/>
    </row>
    <row r="75" spans="1:16">
      <c r="A75" s="91"/>
      <c r="B75" s="55"/>
      <c r="C75" s="56"/>
      <c r="D75" s="60"/>
      <c r="E75" s="58"/>
      <c r="F75" s="59"/>
      <c r="G75" s="96">
        <f>A75</f>
        <v>0</v>
      </c>
      <c r="H75" s="59"/>
      <c r="I75" s="59"/>
      <c r="J75" s="59"/>
      <c r="K75" s="59"/>
      <c r="L75" s="59"/>
      <c r="M75" s="67"/>
    </row>
    <row r="76" spans="1:16">
      <c r="A76" s="91"/>
      <c r="B76" s="55"/>
      <c r="C76" s="56"/>
      <c r="D76" s="60"/>
      <c r="E76" s="58"/>
      <c r="F76" s="59"/>
      <c r="G76" s="96">
        <f>A76</f>
        <v>0</v>
      </c>
      <c r="H76" s="59"/>
      <c r="I76" s="59"/>
      <c r="J76" s="59"/>
      <c r="K76" s="59"/>
      <c r="L76" s="59"/>
      <c r="M76" s="67"/>
    </row>
    <row r="77" spans="1:16">
      <c r="A77" s="91"/>
      <c r="B77" s="55"/>
      <c r="C77" s="56"/>
      <c r="D77" s="60"/>
      <c r="E77" s="58"/>
      <c r="F77" s="59"/>
      <c r="G77" s="96">
        <f>A77</f>
        <v>0</v>
      </c>
      <c r="H77" s="59"/>
      <c r="I77" s="59"/>
      <c r="J77" s="59"/>
      <c r="K77" s="59"/>
      <c r="L77" s="59"/>
      <c r="M77" s="67"/>
      <c r="N77"/>
      <c r="O77"/>
      <c r="P77"/>
    </row>
    <row r="78" spans="1:16">
      <c r="A78" s="91"/>
      <c r="B78" s="55"/>
      <c r="C78" s="56"/>
      <c r="D78" s="60"/>
      <c r="E78" s="58"/>
      <c r="F78" s="59"/>
      <c r="G78" s="96">
        <f>A78</f>
        <v>0</v>
      </c>
      <c r="H78" s="59"/>
      <c r="I78" s="59"/>
      <c r="J78" s="59"/>
      <c r="K78" s="59"/>
      <c r="L78" s="59"/>
      <c r="M78" s="67"/>
      <c r="N78"/>
      <c r="O78"/>
      <c r="P78"/>
    </row>
    <row r="79" spans="1:16">
      <c r="A79" s="91"/>
      <c r="B79" s="55"/>
      <c r="C79" s="56"/>
      <c r="D79" s="60"/>
      <c r="E79" s="58"/>
      <c r="F79" s="59"/>
      <c r="G79" s="96">
        <f>A79</f>
        <v>0</v>
      </c>
      <c r="H79" s="59"/>
      <c r="I79" s="59"/>
      <c r="J79" s="59"/>
      <c r="K79" s="59"/>
      <c r="L79" s="59"/>
      <c r="M79" s="67"/>
      <c r="N79"/>
      <c r="O79"/>
      <c r="P79"/>
    </row>
    <row r="80" spans="1:16">
      <c r="A80" s="91"/>
      <c r="B80" s="55"/>
      <c r="C80" s="56"/>
      <c r="D80" s="60"/>
      <c r="E80" s="58"/>
      <c r="F80" s="59"/>
      <c r="G80" s="96">
        <f>A80</f>
        <v>0</v>
      </c>
      <c r="H80" s="59"/>
      <c r="I80" s="59"/>
      <c r="J80" s="59"/>
      <c r="K80" s="59"/>
      <c r="L80" s="59"/>
      <c r="M80" s="67"/>
      <c r="N80"/>
      <c r="O80"/>
      <c r="P80"/>
    </row>
    <row r="81" spans="1:16">
      <c r="A81" s="91"/>
      <c r="B81" s="55"/>
      <c r="C81" s="56"/>
      <c r="D81" s="60"/>
      <c r="E81" s="58"/>
      <c r="F81" s="59"/>
      <c r="G81" s="96">
        <f>A81</f>
        <v>0</v>
      </c>
      <c r="H81" s="59"/>
      <c r="I81" s="59"/>
      <c r="J81" s="59"/>
      <c r="K81" s="59"/>
      <c r="L81" s="59"/>
      <c r="M81" s="67"/>
      <c r="N81"/>
      <c r="O81"/>
      <c r="P81"/>
    </row>
    <row r="82" spans="1:16">
      <c r="A82" s="91"/>
      <c r="B82" s="55"/>
      <c r="C82" s="56"/>
      <c r="D82" s="60"/>
      <c r="E82" s="58"/>
      <c r="F82" s="59"/>
      <c r="G82" s="96">
        <f>A82</f>
        <v>0</v>
      </c>
      <c r="H82" s="59"/>
      <c r="I82" s="59"/>
      <c r="J82" s="59"/>
      <c r="K82" s="59"/>
      <c r="L82" s="59"/>
      <c r="M82" s="67"/>
      <c r="N82"/>
      <c r="O82"/>
      <c r="P82"/>
    </row>
    <row r="83" spans="1:16">
      <c r="A83" s="91"/>
      <c r="B83" s="55"/>
      <c r="C83" s="56"/>
      <c r="D83" s="60"/>
      <c r="E83" s="58"/>
      <c r="F83" s="59"/>
      <c r="G83" s="96">
        <f>A83</f>
        <v>0</v>
      </c>
      <c r="H83" s="59"/>
      <c r="I83" s="59"/>
      <c r="J83" s="59"/>
      <c r="K83" s="59"/>
      <c r="L83" s="59"/>
      <c r="M83" s="67"/>
      <c r="N83"/>
      <c r="O83"/>
      <c r="P83"/>
    </row>
    <row r="84" spans="1:16">
      <c r="A84" s="91"/>
      <c r="B84" s="55"/>
      <c r="C84" s="56"/>
      <c r="D84" s="60"/>
      <c r="E84" s="58"/>
      <c r="F84" s="59"/>
      <c r="G84" s="96">
        <f>A84</f>
        <v>0</v>
      </c>
      <c r="H84" s="59"/>
      <c r="I84" s="59"/>
      <c r="J84" s="59"/>
      <c r="K84" s="59"/>
      <c r="L84" s="59"/>
      <c r="M84" s="67"/>
      <c r="N84"/>
      <c r="O84"/>
      <c r="P84"/>
    </row>
    <row r="85" spans="1:16">
      <c r="A85" s="91"/>
      <c r="B85" s="55"/>
      <c r="C85" s="56"/>
      <c r="D85" s="60"/>
      <c r="E85" s="58"/>
      <c r="F85" s="59"/>
      <c r="G85" s="96">
        <f>A85</f>
        <v>0</v>
      </c>
      <c r="H85" s="59"/>
      <c r="I85" s="59"/>
      <c r="J85" s="59"/>
      <c r="K85" s="59"/>
      <c r="L85" s="59"/>
      <c r="M85" s="67"/>
      <c r="N85"/>
      <c r="O85"/>
      <c r="P85"/>
    </row>
    <row r="86" spans="1:16">
      <c r="A86" s="91"/>
      <c r="B86" s="55"/>
      <c r="C86" s="56"/>
      <c r="D86" s="60"/>
      <c r="E86" s="58"/>
      <c r="F86" s="59"/>
      <c r="G86" s="96">
        <f>A86</f>
        <v>0</v>
      </c>
      <c r="H86" s="59"/>
      <c r="I86" s="59"/>
      <c r="J86" s="59"/>
      <c r="K86" s="59"/>
      <c r="L86" s="59"/>
      <c r="M86" s="67"/>
      <c r="N86"/>
      <c r="O86"/>
      <c r="P86"/>
    </row>
    <row r="87" spans="1:16">
      <c r="A87" s="91"/>
      <c r="B87" s="55"/>
      <c r="C87" s="56"/>
      <c r="D87" s="60"/>
      <c r="E87" s="58"/>
      <c r="F87" s="59"/>
      <c r="G87" s="96">
        <f>A87</f>
        <v>0</v>
      </c>
      <c r="H87" s="59"/>
      <c r="I87" s="59"/>
      <c r="J87" s="59"/>
      <c r="K87" s="59"/>
      <c r="L87" s="59"/>
      <c r="M87" s="67"/>
      <c r="N87"/>
      <c r="O87"/>
      <c r="P87"/>
    </row>
    <row r="88" spans="1:16">
      <c r="A88" s="91"/>
      <c r="B88" s="55"/>
      <c r="C88" s="56"/>
      <c r="D88" s="60"/>
      <c r="E88" s="58"/>
      <c r="F88" s="59"/>
      <c r="G88" s="96">
        <f>A88</f>
        <v>0</v>
      </c>
      <c r="H88" s="59"/>
      <c r="I88" s="59"/>
      <c r="J88" s="59"/>
      <c r="K88" s="59"/>
      <c r="L88" s="59"/>
      <c r="M88" s="67"/>
      <c r="N88"/>
      <c r="O88"/>
      <c r="P88"/>
    </row>
    <row r="89" spans="1:16">
      <c r="A89" s="91"/>
      <c r="B89" s="55"/>
      <c r="C89" s="56"/>
      <c r="D89" s="60"/>
      <c r="E89" s="58"/>
      <c r="F89" s="59"/>
      <c r="G89" s="96">
        <f>A89</f>
        <v>0</v>
      </c>
      <c r="H89" s="59"/>
      <c r="I89" s="59"/>
      <c r="J89" s="59"/>
      <c r="K89" s="59"/>
      <c r="L89" s="59"/>
      <c r="M89" s="67"/>
      <c r="N89"/>
      <c r="O89"/>
      <c r="P89"/>
    </row>
    <row r="90" spans="1:16">
      <c r="A90" s="91"/>
      <c r="B90" s="55"/>
      <c r="C90" s="56"/>
      <c r="D90" s="60"/>
      <c r="E90" s="58"/>
      <c r="F90" s="59"/>
      <c r="G90" s="96">
        <f>A90</f>
        <v>0</v>
      </c>
      <c r="H90" s="59"/>
      <c r="I90" s="59"/>
      <c r="J90" s="59"/>
      <c r="K90" s="59"/>
      <c r="L90" s="59"/>
      <c r="M90" s="67"/>
      <c r="N90"/>
      <c r="O90"/>
      <c r="P90"/>
    </row>
    <row r="91" spans="1:16">
      <c r="A91" s="91"/>
      <c r="B91" s="55"/>
      <c r="C91" s="56"/>
      <c r="D91" s="60"/>
      <c r="E91" s="58"/>
      <c r="F91" s="59"/>
      <c r="G91" s="96">
        <f>A91</f>
        <v>0</v>
      </c>
      <c r="H91" s="59"/>
      <c r="I91" s="59"/>
      <c r="J91" s="59"/>
      <c r="K91" s="59"/>
      <c r="L91" s="59"/>
      <c r="M91" s="67"/>
      <c r="N91"/>
      <c r="O91"/>
      <c r="P91"/>
    </row>
    <row r="92" spans="1:16">
      <c r="A92" s="91"/>
      <c r="B92" s="55"/>
      <c r="C92" s="56"/>
      <c r="D92" s="60"/>
      <c r="E92" s="58"/>
      <c r="F92" s="59"/>
      <c r="G92" s="96">
        <f>A92</f>
        <v>0</v>
      </c>
      <c r="H92" s="59"/>
      <c r="I92" s="59"/>
      <c r="J92" s="59"/>
      <c r="K92" s="59"/>
      <c r="L92" s="59"/>
      <c r="M92" s="67"/>
      <c r="N92"/>
      <c r="O92"/>
      <c r="P92"/>
    </row>
    <row r="93" spans="1:16">
      <c r="A93" s="91"/>
      <c r="B93" s="55"/>
      <c r="C93" s="56"/>
      <c r="D93" s="60"/>
      <c r="E93" s="58"/>
      <c r="F93" s="59"/>
      <c r="G93" s="96">
        <f>A93</f>
        <v>0</v>
      </c>
      <c r="H93" s="59"/>
      <c r="I93" s="59"/>
      <c r="J93" s="59"/>
      <c r="K93" s="59"/>
      <c r="L93" s="59"/>
      <c r="M93" s="67"/>
      <c r="N93"/>
      <c r="O93"/>
      <c r="P93"/>
    </row>
    <row r="94" spans="1:16">
      <c r="A94" s="91"/>
      <c r="B94" s="55"/>
      <c r="C94" s="56"/>
      <c r="D94" s="60"/>
      <c r="E94" s="58"/>
      <c r="F94" s="59"/>
      <c r="G94" s="96">
        <f>A94</f>
        <v>0</v>
      </c>
      <c r="H94" s="59"/>
      <c r="I94" s="59"/>
      <c r="J94" s="59"/>
      <c r="K94" s="59"/>
      <c r="L94" s="59"/>
      <c r="M94" s="67"/>
      <c r="N94"/>
      <c r="O94"/>
      <c r="P94"/>
    </row>
    <row r="95" spans="1:16">
      <c r="A95" s="91"/>
      <c r="B95" s="55"/>
      <c r="C95" s="56"/>
      <c r="D95" s="60"/>
      <c r="E95" s="58"/>
      <c r="F95" s="59"/>
      <c r="G95" s="96">
        <f>A95</f>
        <v>0</v>
      </c>
      <c r="H95" s="59"/>
      <c r="I95" s="59"/>
      <c r="J95" s="59"/>
      <c r="K95" s="59"/>
      <c r="L95" s="59"/>
      <c r="M95" s="67"/>
      <c r="N95"/>
      <c r="O95"/>
      <c r="P95"/>
    </row>
    <row r="96" spans="1:16">
      <c r="A96" s="91"/>
      <c r="B96" s="55"/>
      <c r="C96" s="56"/>
      <c r="D96" s="60"/>
      <c r="E96" s="58"/>
      <c r="F96" s="59"/>
      <c r="G96" s="96">
        <f>A96</f>
        <v>0</v>
      </c>
      <c r="H96" s="59"/>
      <c r="I96" s="59"/>
      <c r="J96" s="59"/>
      <c r="K96" s="59"/>
      <c r="L96" s="59"/>
      <c r="M96" s="67"/>
      <c r="N96"/>
      <c r="O96"/>
      <c r="P96"/>
    </row>
    <row r="97" spans="1:16">
      <c r="A97" s="91"/>
      <c r="B97" s="55"/>
      <c r="C97" s="56"/>
      <c r="D97" s="60"/>
      <c r="E97" s="58"/>
      <c r="F97" s="59"/>
      <c r="G97" s="96">
        <f>A97</f>
        <v>0</v>
      </c>
      <c r="H97" s="59"/>
      <c r="I97" s="59"/>
      <c r="J97" s="59"/>
      <c r="K97" s="59"/>
      <c r="L97" s="59"/>
      <c r="M97" s="67"/>
      <c r="N97"/>
      <c r="O97"/>
      <c r="P97"/>
    </row>
    <row r="98" spans="1:16">
      <c r="A98" s="91"/>
      <c r="B98" s="55"/>
      <c r="C98" s="56"/>
      <c r="D98" s="60"/>
      <c r="E98" s="58"/>
      <c r="F98" s="59"/>
      <c r="G98" s="96">
        <f>A98</f>
        <v>0</v>
      </c>
      <c r="H98" s="59"/>
      <c r="I98" s="59"/>
      <c r="J98" s="59"/>
      <c r="K98" s="59"/>
      <c r="L98" s="59"/>
      <c r="M98" s="67"/>
      <c r="N98"/>
      <c r="O98"/>
      <c r="P98"/>
    </row>
    <row r="99" spans="1:16">
      <c r="A99" s="91"/>
      <c r="B99" s="55"/>
      <c r="C99" s="56"/>
      <c r="D99" s="60"/>
      <c r="E99" s="58"/>
      <c r="F99" s="59"/>
      <c r="G99" s="96">
        <f>A99</f>
        <v>0</v>
      </c>
      <c r="H99" s="59"/>
      <c r="I99" s="59"/>
      <c r="J99" s="59"/>
      <c r="K99" s="59"/>
      <c r="L99" s="59"/>
      <c r="M99" s="67"/>
      <c r="N99"/>
      <c r="O99"/>
      <c r="P99"/>
    </row>
    <row r="100" spans="1:16">
      <c r="A100" s="91"/>
      <c r="B100" s="55"/>
      <c r="C100" s="56"/>
      <c r="D100" s="60"/>
      <c r="E100" s="58"/>
      <c r="F100" s="59"/>
      <c r="G100" s="96">
        <f>A100</f>
        <v>0</v>
      </c>
      <c r="H100" s="59"/>
      <c r="I100" s="59"/>
      <c r="J100" s="59"/>
      <c r="K100" s="59"/>
      <c r="L100" s="59"/>
      <c r="M100" s="67"/>
      <c r="N100"/>
      <c r="O100"/>
      <c r="P100"/>
    </row>
    <row r="101" spans="1:16">
      <c r="A101" s="91"/>
      <c r="B101" s="55"/>
      <c r="C101" s="56"/>
      <c r="D101" s="60"/>
      <c r="E101" s="58"/>
      <c r="F101" s="59"/>
      <c r="G101" s="96">
        <f>A101</f>
        <v>0</v>
      </c>
      <c r="H101" s="59"/>
      <c r="I101" s="59"/>
      <c r="J101" s="59"/>
      <c r="K101" s="59"/>
      <c r="L101" s="59"/>
      <c r="M101" s="67"/>
      <c r="N101"/>
      <c r="O101"/>
      <c r="P101"/>
    </row>
    <row r="102" spans="1:16">
      <c r="A102" s="91"/>
      <c r="B102" s="55"/>
      <c r="C102" s="56"/>
      <c r="D102" s="60"/>
      <c r="E102" s="58"/>
      <c r="F102" s="59"/>
      <c r="G102" s="96">
        <f>A102</f>
        <v>0</v>
      </c>
      <c r="H102" s="59"/>
      <c r="I102" s="59"/>
      <c r="J102" s="59"/>
      <c r="K102" s="59"/>
      <c r="L102" s="59"/>
      <c r="M102" s="67"/>
      <c r="N102"/>
      <c r="O102"/>
      <c r="P102"/>
    </row>
    <row r="103" spans="1:16">
      <c r="A103" s="91"/>
      <c r="B103" s="55"/>
      <c r="C103" s="56"/>
      <c r="D103" s="60"/>
      <c r="E103" s="58"/>
      <c r="F103" s="59"/>
      <c r="G103" s="96">
        <f>A103</f>
        <v>0</v>
      </c>
      <c r="H103" s="59"/>
      <c r="I103" s="59"/>
      <c r="J103" s="59"/>
      <c r="K103" s="59"/>
      <c r="L103" s="59"/>
      <c r="M103" s="67"/>
      <c r="N103"/>
      <c r="O103"/>
      <c r="P103"/>
    </row>
    <row r="104" spans="1:16">
      <c r="A104" s="91"/>
      <c r="B104" s="55"/>
      <c r="C104" s="56"/>
      <c r="D104" s="60"/>
      <c r="E104" s="58"/>
      <c r="F104" s="59"/>
      <c r="G104" s="96">
        <f>A104</f>
        <v>0</v>
      </c>
      <c r="H104" s="59"/>
      <c r="I104" s="59"/>
      <c r="J104" s="59"/>
      <c r="K104" s="59"/>
      <c r="L104" s="59"/>
      <c r="M104" s="67"/>
      <c r="N104"/>
      <c r="O104"/>
      <c r="P104"/>
    </row>
    <row r="105" spans="1:16">
      <c r="A105" s="91"/>
      <c r="B105" s="55"/>
      <c r="C105" s="56"/>
      <c r="D105" s="60"/>
      <c r="E105" s="58"/>
      <c r="F105" s="59"/>
      <c r="G105" s="96">
        <f>A105</f>
        <v>0</v>
      </c>
      <c r="H105" s="59"/>
      <c r="I105" s="59"/>
      <c r="J105" s="59"/>
      <c r="K105" s="59"/>
      <c r="L105" s="59"/>
      <c r="M105" s="67"/>
      <c r="N105"/>
      <c r="O105"/>
      <c r="P105"/>
    </row>
    <row r="106" spans="1:16">
      <c r="A106" s="91"/>
      <c r="B106" s="55"/>
      <c r="C106" s="56"/>
      <c r="D106" s="60"/>
      <c r="E106" s="58"/>
      <c r="F106" s="59"/>
      <c r="G106" s="96">
        <f>A106</f>
        <v>0</v>
      </c>
      <c r="H106" s="59"/>
      <c r="I106" s="59"/>
      <c r="J106" s="59"/>
      <c r="K106" s="59"/>
      <c r="L106" s="59"/>
      <c r="M106" s="67"/>
      <c r="N106"/>
      <c r="O106"/>
      <c r="P106"/>
    </row>
    <row r="107" spans="1:16">
      <c r="A107" s="91"/>
      <c r="B107" s="55"/>
      <c r="C107" s="56"/>
      <c r="D107" s="60"/>
      <c r="E107" s="58"/>
      <c r="F107" s="59"/>
      <c r="G107" s="96">
        <f>A107</f>
        <v>0</v>
      </c>
      <c r="H107" s="59"/>
      <c r="I107" s="59"/>
      <c r="J107" s="59"/>
      <c r="K107" s="59"/>
      <c r="L107" s="59"/>
      <c r="M107" s="67"/>
      <c r="N107"/>
      <c r="O107"/>
      <c r="P107"/>
    </row>
    <row r="108" spans="1:16">
      <c r="A108" s="91"/>
      <c r="B108" s="55"/>
      <c r="C108" s="56"/>
      <c r="D108" s="60"/>
      <c r="E108" s="58"/>
      <c r="F108" s="59"/>
      <c r="G108" s="96">
        <f>A108</f>
        <v>0</v>
      </c>
      <c r="H108" s="59"/>
      <c r="I108" s="59"/>
      <c r="J108" s="59"/>
      <c r="K108" s="59"/>
      <c r="L108" s="59"/>
      <c r="M108" s="67"/>
      <c r="N108"/>
      <c r="O108"/>
      <c r="P108"/>
    </row>
    <row r="109" spans="1:16">
      <c r="A109" s="91"/>
      <c r="B109" s="55"/>
      <c r="C109" s="56"/>
      <c r="D109" s="60"/>
      <c r="E109" s="58"/>
      <c r="F109" s="59"/>
      <c r="G109" s="96">
        <f>A109</f>
        <v>0</v>
      </c>
      <c r="H109" s="59"/>
      <c r="I109" s="59"/>
      <c r="J109" s="59"/>
      <c r="K109" s="59"/>
      <c r="L109" s="59"/>
      <c r="M109" s="67"/>
      <c r="N109"/>
      <c r="O109"/>
      <c r="P109"/>
    </row>
    <row r="110" spans="1:16">
      <c r="A110" s="91"/>
      <c r="B110" s="55"/>
      <c r="C110" s="56"/>
      <c r="D110" s="60"/>
      <c r="E110" s="58"/>
      <c r="F110" s="59"/>
      <c r="G110" s="96">
        <f>A110</f>
        <v>0</v>
      </c>
      <c r="H110" s="59"/>
      <c r="I110" s="59"/>
      <c r="J110" s="59"/>
      <c r="K110" s="59"/>
      <c r="L110" s="59"/>
      <c r="M110" s="67"/>
      <c r="N110"/>
      <c r="O110"/>
      <c r="P110"/>
    </row>
    <row r="111" spans="1:16">
      <c r="A111" s="91"/>
      <c r="B111" s="55"/>
      <c r="C111" s="56"/>
      <c r="D111" s="60"/>
      <c r="E111" s="58"/>
      <c r="F111" s="59"/>
      <c r="G111" s="96">
        <f>A111</f>
        <v>0</v>
      </c>
      <c r="H111" s="59"/>
      <c r="I111" s="59"/>
      <c r="J111" s="59"/>
      <c r="K111" s="59"/>
      <c r="L111" s="59"/>
      <c r="M111" s="67"/>
      <c r="N111"/>
      <c r="O111"/>
      <c r="P111"/>
    </row>
    <row r="112" spans="1:16">
      <c r="A112" s="91"/>
      <c r="B112" s="55"/>
      <c r="C112" s="56"/>
      <c r="D112" s="60"/>
      <c r="E112" s="58"/>
      <c r="F112" s="59"/>
      <c r="G112" s="96">
        <f>A112</f>
        <v>0</v>
      </c>
      <c r="H112" s="59"/>
      <c r="I112" s="59"/>
      <c r="J112" s="59"/>
      <c r="K112" s="59"/>
      <c r="L112" s="59"/>
      <c r="M112" s="67"/>
      <c r="N112"/>
      <c r="O112"/>
      <c r="P112"/>
    </row>
    <row r="113" spans="1:16">
      <c r="A113" s="91"/>
      <c r="B113" s="55"/>
      <c r="C113" s="56"/>
      <c r="D113" s="60"/>
      <c r="E113" s="58"/>
      <c r="F113" s="59"/>
      <c r="G113" s="96">
        <f>A113</f>
        <v>0</v>
      </c>
      <c r="H113" s="59"/>
      <c r="I113" s="59"/>
      <c r="J113" s="59"/>
      <c r="K113" s="59"/>
      <c r="L113" s="59"/>
      <c r="M113" s="67"/>
      <c r="N113"/>
      <c r="O113"/>
      <c r="P113"/>
    </row>
    <row r="114" spans="1:16">
      <c r="A114" s="91"/>
      <c r="B114" s="55"/>
      <c r="C114" s="56"/>
      <c r="D114" s="60"/>
      <c r="E114" s="58"/>
      <c r="F114" s="59"/>
      <c r="G114" s="96">
        <f>A114</f>
        <v>0</v>
      </c>
      <c r="H114" s="59"/>
      <c r="I114" s="59"/>
      <c r="J114" s="59"/>
      <c r="K114" s="59"/>
      <c r="L114" s="59"/>
      <c r="M114" s="67"/>
      <c r="N114"/>
      <c r="O114"/>
      <c r="P114"/>
    </row>
    <row r="115" spans="1:16">
      <c r="A115" s="91"/>
      <c r="B115" s="55"/>
      <c r="C115" s="56"/>
      <c r="D115" s="60"/>
      <c r="E115" s="58"/>
      <c r="F115" s="59"/>
      <c r="G115" s="96">
        <f>A115</f>
        <v>0</v>
      </c>
      <c r="H115" s="59"/>
      <c r="I115" s="59"/>
      <c r="J115" s="59"/>
      <c r="K115" s="59"/>
      <c r="L115" s="59"/>
      <c r="M115" s="67"/>
      <c r="N115"/>
      <c r="O115"/>
      <c r="P115"/>
    </row>
    <row r="116" spans="1:16">
      <c r="A116" s="91"/>
      <c r="B116" s="55"/>
      <c r="C116" s="56"/>
      <c r="D116" s="60"/>
      <c r="E116" s="58"/>
      <c r="F116" s="59"/>
      <c r="G116" s="96">
        <f>A116</f>
        <v>0</v>
      </c>
      <c r="H116" s="59"/>
      <c r="I116" s="59"/>
      <c r="J116" s="59"/>
      <c r="K116" s="59"/>
      <c r="L116" s="59"/>
      <c r="M116" s="67"/>
      <c r="N116"/>
      <c r="O116"/>
      <c r="P116"/>
    </row>
    <row r="117" spans="1:16">
      <c r="A117" s="91"/>
      <c r="B117" s="55"/>
      <c r="C117" s="56"/>
      <c r="D117" s="60"/>
      <c r="E117" s="58"/>
      <c r="F117" s="59"/>
      <c r="G117" s="96">
        <f>A117</f>
        <v>0</v>
      </c>
      <c r="H117" s="59"/>
      <c r="I117" s="59"/>
      <c r="J117" s="59"/>
      <c r="K117" s="59"/>
      <c r="L117" s="59"/>
      <c r="M117" s="67"/>
      <c r="N117"/>
      <c r="O117"/>
      <c r="P117"/>
    </row>
    <row r="118" spans="1:16">
      <c r="A118" s="91"/>
      <c r="B118" s="55"/>
      <c r="C118" s="56"/>
      <c r="D118" s="60"/>
      <c r="E118" s="58"/>
      <c r="F118" s="59"/>
      <c r="G118" s="96">
        <f>A118</f>
        <v>0</v>
      </c>
      <c r="H118" s="59"/>
      <c r="I118" s="59"/>
      <c r="J118" s="59"/>
      <c r="K118" s="59"/>
      <c r="L118" s="59"/>
      <c r="M118" s="67"/>
      <c r="N118"/>
      <c r="O118"/>
      <c r="P118"/>
    </row>
    <row r="119" spans="1:16">
      <c r="A119" s="91"/>
      <c r="B119" s="55"/>
      <c r="C119" s="56"/>
      <c r="D119" s="60"/>
      <c r="E119" s="58"/>
      <c r="F119" s="59"/>
      <c r="G119" s="96">
        <f>A119</f>
        <v>0</v>
      </c>
      <c r="H119" s="59"/>
      <c r="I119" s="59"/>
      <c r="J119" s="59"/>
      <c r="K119" s="59"/>
      <c r="L119" s="59"/>
      <c r="M119" s="67"/>
      <c r="N119"/>
      <c r="O119"/>
      <c r="P119"/>
    </row>
    <row r="120" spans="1:16">
      <c r="A120" s="91"/>
      <c r="B120" s="55"/>
      <c r="C120" s="56"/>
      <c r="D120" s="60"/>
      <c r="E120" s="58"/>
      <c r="F120" s="59"/>
      <c r="G120" s="96">
        <f>A120</f>
        <v>0</v>
      </c>
      <c r="H120" s="59"/>
      <c r="I120" s="59"/>
      <c r="J120" s="59"/>
      <c r="K120" s="59"/>
      <c r="L120" s="59"/>
      <c r="M120" s="67"/>
      <c r="N120"/>
      <c r="O120"/>
      <c r="P120"/>
    </row>
    <row r="121" spans="1:16">
      <c r="A121" s="91"/>
      <c r="B121" s="55"/>
      <c r="C121" s="56"/>
      <c r="D121" s="60"/>
      <c r="E121" s="58"/>
      <c r="F121" s="59"/>
      <c r="G121" s="96">
        <f>A121</f>
        <v>0</v>
      </c>
      <c r="H121" s="59"/>
      <c r="I121" s="59"/>
      <c r="J121" s="59"/>
      <c r="K121" s="59"/>
      <c r="L121" s="59"/>
      <c r="M121" s="67"/>
      <c r="N121"/>
      <c r="O121"/>
      <c r="P121"/>
    </row>
    <row r="122" spans="1:16">
      <c r="A122" s="91"/>
      <c r="B122" s="55"/>
      <c r="C122" s="56"/>
      <c r="D122" s="60"/>
      <c r="E122" s="58"/>
      <c r="F122" s="59"/>
      <c r="G122" s="96">
        <f>A122</f>
        <v>0</v>
      </c>
      <c r="H122" s="59"/>
      <c r="I122" s="59"/>
      <c r="J122" s="59"/>
      <c r="K122" s="59"/>
      <c r="L122" s="59"/>
      <c r="M122" s="67"/>
      <c r="N122"/>
      <c r="O122"/>
      <c r="P122"/>
    </row>
    <row r="123" spans="1:16">
      <c r="A123" s="91"/>
      <c r="B123" s="55"/>
      <c r="C123" s="56"/>
      <c r="D123" s="60"/>
      <c r="E123" s="58"/>
      <c r="F123" s="59"/>
      <c r="G123" s="96">
        <f>A123</f>
        <v>0</v>
      </c>
      <c r="H123" s="59"/>
      <c r="I123" s="59"/>
      <c r="J123" s="59"/>
      <c r="K123" s="59"/>
      <c r="L123" s="59"/>
      <c r="M123" s="67"/>
      <c r="N123"/>
      <c r="O123"/>
      <c r="P123"/>
    </row>
    <row r="124" spans="1:16">
      <c r="A124" s="91"/>
      <c r="B124" s="55"/>
      <c r="C124" s="56"/>
      <c r="D124" s="60"/>
      <c r="E124" s="58"/>
      <c r="F124" s="59"/>
      <c r="G124" s="96">
        <f>A124</f>
        <v>0</v>
      </c>
      <c r="H124" s="59"/>
      <c r="I124" s="59"/>
      <c r="J124" s="59"/>
      <c r="K124" s="59"/>
      <c r="L124" s="59"/>
      <c r="M124" s="67"/>
      <c r="N124"/>
      <c r="O124"/>
      <c r="P124"/>
    </row>
    <row r="125" spans="1:16">
      <c r="A125" s="91"/>
      <c r="B125" s="55"/>
      <c r="C125" s="56"/>
      <c r="D125" s="60"/>
      <c r="E125" s="58"/>
      <c r="F125" s="59"/>
      <c r="G125" s="96">
        <f>A125</f>
        <v>0</v>
      </c>
      <c r="H125" s="59"/>
      <c r="I125" s="59"/>
      <c r="J125" s="59"/>
      <c r="K125" s="59"/>
      <c r="L125" s="59"/>
      <c r="M125" s="67"/>
      <c r="N125"/>
      <c r="O125"/>
      <c r="P125"/>
    </row>
    <row r="126" spans="1:16">
      <c r="A126" s="91"/>
      <c r="B126" s="55"/>
      <c r="C126" s="56"/>
      <c r="D126" s="60"/>
      <c r="E126" s="58"/>
      <c r="F126" s="59"/>
      <c r="G126" s="96">
        <f>A126</f>
        <v>0</v>
      </c>
      <c r="H126" s="59"/>
      <c r="I126" s="59"/>
      <c r="J126" s="59"/>
      <c r="K126" s="59"/>
      <c r="L126" s="59"/>
      <c r="M126" s="67"/>
      <c r="N126"/>
      <c r="O126"/>
      <c r="P126"/>
    </row>
    <row r="127" spans="1:16">
      <c r="A127" s="91"/>
      <c r="B127" s="55"/>
      <c r="C127" s="56"/>
      <c r="D127" s="60"/>
      <c r="E127" s="58"/>
      <c r="F127" s="59"/>
      <c r="G127" s="96">
        <f>A127</f>
        <v>0</v>
      </c>
      <c r="H127" s="59"/>
      <c r="I127" s="59"/>
      <c r="J127" s="59"/>
      <c r="K127" s="59"/>
      <c r="L127" s="59"/>
      <c r="M127" s="67"/>
      <c r="N127"/>
      <c r="O127"/>
      <c r="P127"/>
    </row>
    <row r="128" spans="1:16">
      <c r="A128" s="91"/>
      <c r="B128" s="55"/>
      <c r="C128" s="56"/>
      <c r="D128" s="60"/>
      <c r="E128" s="58"/>
      <c r="F128" s="59"/>
      <c r="G128" s="96">
        <f>A128</f>
        <v>0</v>
      </c>
      <c r="H128" s="59"/>
      <c r="I128" s="59"/>
      <c r="J128" s="59"/>
      <c r="K128" s="59"/>
      <c r="L128" s="59"/>
      <c r="M128" s="67"/>
      <c r="N128"/>
      <c r="O128"/>
      <c r="P128"/>
    </row>
    <row r="129" spans="1:16">
      <c r="A129" s="91"/>
      <c r="B129" s="55"/>
      <c r="C129" s="56"/>
      <c r="D129" s="60"/>
      <c r="E129" s="58"/>
      <c r="F129" s="59"/>
      <c r="G129" s="96">
        <f>A129</f>
        <v>0</v>
      </c>
      <c r="H129" s="59"/>
      <c r="I129" s="59"/>
      <c r="J129" s="59"/>
      <c r="K129" s="59"/>
      <c r="L129" s="59"/>
      <c r="M129" s="67"/>
      <c r="N129"/>
      <c r="O129"/>
      <c r="P129"/>
    </row>
    <row r="130" spans="1:16">
      <c r="A130" s="91"/>
      <c r="B130" s="55"/>
      <c r="C130" s="56"/>
      <c r="D130" s="60"/>
      <c r="E130" s="58"/>
      <c r="F130" s="59"/>
      <c r="G130" s="96">
        <f>A130</f>
        <v>0</v>
      </c>
      <c r="H130" s="59"/>
      <c r="I130" s="59"/>
      <c r="J130" s="59"/>
      <c r="K130" s="59"/>
      <c r="L130" s="59"/>
      <c r="M130" s="67"/>
      <c r="N130"/>
      <c r="O130"/>
      <c r="P130"/>
    </row>
    <row r="131" spans="1:16">
      <c r="A131" s="91"/>
      <c r="B131" s="55"/>
      <c r="C131" s="56"/>
      <c r="D131" s="60"/>
      <c r="E131" s="58"/>
      <c r="F131" s="59"/>
      <c r="G131" s="96">
        <f>A131</f>
        <v>0</v>
      </c>
      <c r="H131" s="59"/>
      <c r="I131" s="59"/>
      <c r="J131" s="59"/>
      <c r="K131" s="59"/>
      <c r="L131" s="59"/>
      <c r="M131" s="67"/>
      <c r="N131"/>
      <c r="O131"/>
      <c r="P131"/>
    </row>
    <row r="132" spans="1:16">
      <c r="A132" s="91"/>
      <c r="B132" s="55"/>
      <c r="C132" s="56"/>
      <c r="D132" s="60"/>
      <c r="E132" s="58"/>
      <c r="F132" s="59"/>
      <c r="G132" s="96">
        <f>A132</f>
        <v>0</v>
      </c>
      <c r="H132" s="59"/>
      <c r="I132" s="59"/>
      <c r="J132" s="59"/>
      <c r="K132" s="59"/>
      <c r="L132" s="59"/>
      <c r="M132" s="67"/>
      <c r="N132"/>
      <c r="O132"/>
      <c r="P132"/>
    </row>
    <row r="133" spans="1:16">
      <c r="A133" s="91"/>
      <c r="B133" s="55"/>
      <c r="C133" s="56"/>
      <c r="D133" s="60"/>
      <c r="E133" s="58"/>
      <c r="F133" s="59"/>
      <c r="G133" s="96">
        <f>A133</f>
        <v>0</v>
      </c>
      <c r="H133" s="59"/>
      <c r="I133" s="59"/>
      <c r="J133" s="59"/>
      <c r="K133" s="59"/>
      <c r="L133" s="59"/>
      <c r="M133" s="67"/>
      <c r="N133"/>
      <c r="O133"/>
      <c r="P133"/>
    </row>
    <row r="134" spans="1:16">
      <c r="A134" s="91"/>
      <c r="B134" s="55"/>
      <c r="C134" s="56"/>
      <c r="D134" s="60"/>
      <c r="E134" s="58"/>
      <c r="F134" s="59"/>
      <c r="G134" s="96">
        <f>A134</f>
        <v>0</v>
      </c>
      <c r="H134" s="59"/>
      <c r="I134" s="59"/>
      <c r="J134" s="59"/>
      <c r="K134" s="59"/>
      <c r="L134" s="59"/>
      <c r="M134" s="67"/>
      <c r="N134"/>
      <c r="O134"/>
      <c r="P134"/>
    </row>
    <row r="135" spans="1:16">
      <c r="A135" s="91"/>
      <c r="B135" s="55"/>
      <c r="C135" s="56"/>
      <c r="D135" s="60"/>
      <c r="E135" s="58"/>
      <c r="F135" s="59"/>
      <c r="G135" s="96">
        <f>A135</f>
        <v>0</v>
      </c>
      <c r="H135" s="59"/>
      <c r="I135" s="59"/>
      <c r="J135" s="59"/>
      <c r="K135" s="59"/>
      <c r="L135" s="59"/>
      <c r="M135" s="67"/>
      <c r="N135"/>
      <c r="O135"/>
      <c r="P135"/>
    </row>
    <row r="136" spans="1:16">
      <c r="A136" s="91"/>
      <c r="B136" s="55"/>
      <c r="C136" s="56"/>
      <c r="D136" s="60"/>
      <c r="E136" s="58"/>
      <c r="F136" s="59"/>
      <c r="G136" s="96">
        <f>A136</f>
        <v>0</v>
      </c>
      <c r="H136" s="59"/>
      <c r="I136" s="59"/>
      <c r="J136" s="59"/>
      <c r="K136" s="59"/>
      <c r="L136" s="59"/>
      <c r="M136" s="67"/>
    </row>
    <row r="137" spans="1:16">
      <c r="A137" s="91"/>
      <c r="B137" s="55"/>
      <c r="C137" s="56"/>
      <c r="D137" s="60"/>
      <c r="E137" s="58"/>
      <c r="F137" s="59"/>
      <c r="G137" s="96">
        <f>A137</f>
        <v>0</v>
      </c>
      <c r="H137" s="59"/>
      <c r="I137" s="59"/>
      <c r="J137" s="59"/>
      <c r="K137" s="59"/>
      <c r="L137" s="59"/>
      <c r="M137" s="67"/>
    </row>
    <row r="138" spans="1:16">
      <c r="A138" s="91"/>
      <c r="B138" s="55"/>
      <c r="C138" s="56"/>
      <c r="D138" s="60"/>
      <c r="E138" s="58"/>
      <c r="F138" s="59"/>
      <c r="G138" s="96">
        <f>A138</f>
        <v>0</v>
      </c>
      <c r="H138" s="59"/>
      <c r="I138" s="59"/>
      <c r="J138" s="59"/>
      <c r="K138" s="59"/>
      <c r="L138" s="59"/>
      <c r="M138" s="67"/>
    </row>
    <row r="139" spans="1:16">
      <c r="A139" s="91"/>
      <c r="B139" s="55"/>
      <c r="C139" s="56"/>
      <c r="D139" s="60"/>
      <c r="E139" s="58"/>
      <c r="F139" s="59"/>
      <c r="G139" s="96">
        <f>A139</f>
        <v>0</v>
      </c>
      <c r="H139" s="59"/>
      <c r="I139" s="59"/>
      <c r="J139" s="59"/>
      <c r="K139" s="59"/>
      <c r="L139" s="59"/>
      <c r="M139" s="67"/>
    </row>
    <row r="140" spans="1:16">
      <c r="A140" s="91"/>
      <c r="B140" s="55"/>
      <c r="C140" s="56"/>
      <c r="D140" s="60"/>
      <c r="E140" s="58"/>
      <c r="F140" s="59"/>
      <c r="G140" s="96">
        <f>A140</f>
        <v>0</v>
      </c>
      <c r="H140" s="59"/>
      <c r="I140" s="59"/>
      <c r="J140" s="59"/>
      <c r="K140" s="59"/>
      <c r="L140" s="59"/>
      <c r="M140" s="67"/>
    </row>
    <row r="141" spans="1:16">
      <c r="A141" s="91"/>
      <c r="B141" s="55"/>
      <c r="C141" s="56"/>
      <c r="D141" s="60"/>
      <c r="E141" s="58"/>
      <c r="F141" s="59"/>
      <c r="G141" s="96">
        <f>A141</f>
        <v>0</v>
      </c>
      <c r="H141" s="59"/>
      <c r="I141" s="59"/>
      <c r="J141" s="59"/>
      <c r="K141" s="59"/>
      <c r="L141" s="59"/>
      <c r="M141" s="67"/>
    </row>
    <row r="142" spans="1:16">
      <c r="A142" s="91"/>
      <c r="B142" s="55"/>
      <c r="C142" s="56"/>
      <c r="D142" s="60"/>
      <c r="E142" s="58"/>
      <c r="F142" s="59"/>
      <c r="G142" s="96">
        <f>A142</f>
        <v>0</v>
      </c>
      <c r="H142" s="59"/>
      <c r="I142" s="59"/>
      <c r="J142" s="59"/>
      <c r="K142" s="59"/>
      <c r="L142" s="59"/>
      <c r="M142" s="67"/>
    </row>
    <row r="143" spans="1:16">
      <c r="A143" s="91"/>
      <c r="B143" s="55"/>
      <c r="C143" s="56"/>
      <c r="D143" s="60"/>
      <c r="E143" s="58"/>
      <c r="F143" s="59"/>
      <c r="G143" s="96">
        <f>A143</f>
        <v>0</v>
      </c>
      <c r="H143" s="59"/>
      <c r="I143" s="59"/>
      <c r="J143" s="59"/>
      <c r="K143" s="59"/>
      <c r="L143" s="59"/>
      <c r="M143" s="67"/>
    </row>
    <row r="144" spans="1:16">
      <c r="A144" s="91"/>
      <c r="B144" s="55"/>
      <c r="C144" s="56"/>
      <c r="D144" s="60"/>
      <c r="E144" s="58"/>
      <c r="F144" s="59"/>
      <c r="G144" s="96">
        <f>A144</f>
        <v>0</v>
      </c>
      <c r="H144" s="59"/>
      <c r="I144" s="59"/>
      <c r="J144" s="59"/>
      <c r="K144" s="59"/>
      <c r="L144" s="59"/>
      <c r="M144" s="67"/>
    </row>
    <row r="145" spans="1:13">
      <c r="A145" s="91"/>
      <c r="B145" s="55"/>
      <c r="C145" s="56"/>
      <c r="D145" s="60"/>
      <c r="E145" s="58"/>
      <c r="F145" s="59"/>
      <c r="G145" s="96">
        <f>A145</f>
        <v>0</v>
      </c>
      <c r="H145" s="59"/>
      <c r="I145" s="59"/>
      <c r="J145" s="59"/>
      <c r="K145" s="59"/>
      <c r="L145" s="59"/>
      <c r="M145" s="67"/>
    </row>
    <row r="146" spans="1:13">
      <c r="A146" s="91"/>
      <c r="B146" s="55"/>
      <c r="C146" s="56"/>
      <c r="D146" s="60"/>
      <c r="E146" s="58"/>
      <c r="F146" s="59"/>
      <c r="G146" s="96">
        <f>A146</f>
        <v>0</v>
      </c>
      <c r="H146" s="59"/>
      <c r="I146" s="59"/>
      <c r="J146" s="59"/>
      <c r="K146" s="59"/>
      <c r="L146" s="59"/>
      <c r="M146" s="67"/>
    </row>
    <row r="147" spans="1:13">
      <c r="A147" s="91"/>
      <c r="B147" s="55"/>
      <c r="C147" s="56"/>
      <c r="D147" s="60"/>
      <c r="E147" s="58"/>
      <c r="F147" s="59"/>
      <c r="G147" s="96">
        <f>A147</f>
        <v>0</v>
      </c>
      <c r="H147" s="59"/>
      <c r="I147" s="59"/>
      <c r="J147" s="59"/>
      <c r="K147" s="59"/>
      <c r="L147" s="59"/>
      <c r="M147" s="67"/>
    </row>
    <row r="148" spans="1:13">
      <c r="A148" s="91"/>
      <c r="B148" s="55"/>
      <c r="C148" s="56"/>
      <c r="D148" s="60"/>
      <c r="E148" s="58"/>
      <c r="F148" s="59"/>
      <c r="G148" s="96">
        <f>A148</f>
        <v>0</v>
      </c>
      <c r="H148" s="59"/>
      <c r="I148" s="59"/>
      <c r="J148" s="59"/>
      <c r="K148" s="59"/>
      <c r="L148" s="59"/>
      <c r="M148" s="67"/>
    </row>
    <row r="149" spans="1:13">
      <c r="A149" s="91"/>
      <c r="B149" s="55"/>
      <c r="C149" s="56"/>
      <c r="D149" s="60"/>
      <c r="E149" s="58"/>
      <c r="F149" s="59"/>
      <c r="G149" s="96">
        <f>A149</f>
        <v>0</v>
      </c>
      <c r="H149" s="59"/>
      <c r="I149" s="59"/>
      <c r="J149" s="59"/>
      <c r="K149" s="59"/>
      <c r="L149" s="59"/>
      <c r="M149" s="67"/>
    </row>
    <row r="150" spans="1:13">
      <c r="A150" s="91"/>
      <c r="B150" s="55"/>
      <c r="C150" s="56"/>
      <c r="D150" s="60"/>
      <c r="E150" s="58"/>
      <c r="F150" s="59"/>
      <c r="G150" s="96">
        <f>A150</f>
        <v>0</v>
      </c>
      <c r="H150" s="59"/>
      <c r="I150" s="59"/>
      <c r="J150" s="59"/>
      <c r="K150" s="59"/>
      <c r="L150" s="59"/>
      <c r="M150" s="67"/>
    </row>
    <row r="151" spans="1:13">
      <c r="A151" s="91"/>
      <c r="B151" s="55"/>
      <c r="C151" s="56"/>
      <c r="D151" s="60"/>
      <c r="E151" s="58"/>
      <c r="F151" s="59"/>
      <c r="G151" s="96">
        <f>A151</f>
        <v>0</v>
      </c>
      <c r="H151" s="59"/>
      <c r="I151" s="59"/>
      <c r="J151" s="59"/>
      <c r="K151" s="59"/>
      <c r="L151" s="59"/>
      <c r="M151" s="67"/>
    </row>
    <row r="152" spans="1:13">
      <c r="A152" s="91"/>
      <c r="B152" s="55"/>
      <c r="C152" s="56"/>
      <c r="D152" s="60"/>
      <c r="E152" s="58"/>
      <c r="F152" s="59"/>
      <c r="G152" s="96">
        <f>A152</f>
        <v>0</v>
      </c>
      <c r="H152" s="59"/>
      <c r="I152" s="59"/>
      <c r="J152" s="59"/>
      <c r="K152" s="59"/>
      <c r="L152" s="59"/>
      <c r="M152" s="67"/>
    </row>
    <row r="153" spans="1:13">
      <c r="A153" s="91"/>
      <c r="B153" s="55"/>
      <c r="C153" s="56"/>
      <c r="D153" s="60"/>
      <c r="E153" s="58"/>
      <c r="F153" s="59"/>
      <c r="G153" s="96">
        <f>A153</f>
        <v>0</v>
      </c>
      <c r="H153" s="59"/>
      <c r="I153" s="59"/>
      <c r="J153" s="59"/>
      <c r="K153" s="59"/>
      <c r="L153" s="59"/>
      <c r="M153" s="67"/>
    </row>
    <row r="154" spans="1:13">
      <c r="A154" s="91"/>
      <c r="B154" s="55"/>
      <c r="C154" s="56"/>
      <c r="D154" s="60"/>
      <c r="E154" s="58"/>
      <c r="F154" s="59"/>
      <c r="G154" s="96">
        <f>A154</f>
        <v>0</v>
      </c>
      <c r="H154" s="59"/>
      <c r="I154" s="59"/>
      <c r="J154" s="59"/>
      <c r="K154" s="59"/>
      <c r="L154" s="59"/>
      <c r="M154" s="67"/>
    </row>
    <row r="155" spans="1:13">
      <c r="A155" s="91"/>
      <c r="B155" s="55"/>
      <c r="C155" s="56"/>
      <c r="D155" s="60"/>
      <c r="E155" s="58"/>
      <c r="F155" s="59"/>
      <c r="G155" s="96">
        <f>A155</f>
        <v>0</v>
      </c>
      <c r="H155" s="59"/>
      <c r="I155" s="59"/>
      <c r="J155" s="59"/>
      <c r="K155" s="59"/>
      <c r="L155" s="59"/>
      <c r="M155" s="67"/>
    </row>
    <row r="156" spans="1:13">
      <c r="A156" s="91"/>
      <c r="B156" s="55"/>
      <c r="C156" s="56"/>
      <c r="D156" s="60"/>
      <c r="E156" s="58"/>
      <c r="F156" s="59"/>
      <c r="G156" s="96">
        <f>A156</f>
        <v>0</v>
      </c>
      <c r="H156" s="59"/>
      <c r="I156" s="59"/>
      <c r="J156" s="59"/>
      <c r="K156" s="59"/>
      <c r="L156" s="59"/>
      <c r="M156" s="67"/>
    </row>
    <row r="157" spans="1:13">
      <c r="A157" s="91"/>
      <c r="B157" s="55"/>
      <c r="C157" s="56"/>
      <c r="D157" s="60"/>
      <c r="E157" s="58"/>
      <c r="F157" s="59"/>
      <c r="G157" s="96">
        <f>A157</f>
        <v>0</v>
      </c>
      <c r="H157" s="59"/>
      <c r="I157" s="59"/>
      <c r="J157" s="59"/>
      <c r="K157" s="59"/>
      <c r="L157" s="59"/>
      <c r="M157" s="67"/>
    </row>
    <row r="158" spans="1:13">
      <c r="A158" s="91"/>
      <c r="B158" s="55"/>
      <c r="C158" s="56"/>
      <c r="D158" s="60"/>
      <c r="E158" s="58"/>
      <c r="F158" s="59"/>
      <c r="G158" s="96">
        <f>A158</f>
        <v>0</v>
      </c>
      <c r="H158" s="59"/>
      <c r="I158" s="59"/>
      <c r="J158" s="59"/>
      <c r="K158" s="59"/>
      <c r="L158" s="59"/>
      <c r="M158" s="67"/>
    </row>
    <row r="159" spans="1:13">
      <c r="A159" s="91"/>
      <c r="B159" s="55"/>
      <c r="C159" s="56"/>
      <c r="D159" s="60"/>
      <c r="E159" s="58"/>
      <c r="F159" s="59"/>
      <c r="G159" s="96">
        <f>A159</f>
        <v>0</v>
      </c>
      <c r="H159" s="59"/>
      <c r="I159" s="59"/>
      <c r="J159" s="59"/>
      <c r="K159" s="59"/>
      <c r="L159" s="59"/>
      <c r="M159" s="67"/>
    </row>
    <row r="160" spans="1:13">
      <c r="A160" s="91"/>
      <c r="B160" s="55"/>
      <c r="C160" s="56"/>
      <c r="D160" s="60"/>
      <c r="E160" s="58"/>
      <c r="F160" s="59"/>
      <c r="G160" s="96">
        <f>A160</f>
        <v>0</v>
      </c>
      <c r="H160" s="59"/>
      <c r="I160" s="59"/>
      <c r="J160" s="59"/>
      <c r="K160" s="59"/>
      <c r="L160" s="59"/>
      <c r="M160" s="67"/>
    </row>
    <row r="161" spans="1:13">
      <c r="A161" s="91"/>
      <c r="B161" s="55"/>
      <c r="C161" s="56"/>
      <c r="D161" s="60"/>
      <c r="E161" s="58"/>
      <c r="F161" s="59"/>
      <c r="G161" s="96">
        <f>A161</f>
        <v>0</v>
      </c>
      <c r="H161" s="59"/>
      <c r="I161" s="59"/>
      <c r="J161" s="59"/>
      <c r="K161" s="59"/>
      <c r="L161" s="59"/>
      <c r="M161" s="67"/>
    </row>
    <row r="162" spans="1:13">
      <c r="A162" s="91"/>
      <c r="B162" s="55"/>
      <c r="C162" s="56"/>
      <c r="D162" s="60"/>
      <c r="E162" s="58"/>
      <c r="F162" s="59"/>
      <c r="G162" s="96">
        <f>A162</f>
        <v>0</v>
      </c>
      <c r="H162" s="59"/>
      <c r="I162" s="59"/>
      <c r="J162" s="59"/>
      <c r="K162" s="59"/>
      <c r="L162" s="59"/>
      <c r="M162" s="67"/>
    </row>
    <row r="163" spans="1:13">
      <c r="A163" s="91"/>
      <c r="B163" s="55"/>
      <c r="C163" s="56"/>
      <c r="D163" s="60"/>
      <c r="E163" s="58"/>
      <c r="F163" s="59"/>
      <c r="G163" s="96">
        <f>A163</f>
        <v>0</v>
      </c>
      <c r="H163" s="59"/>
      <c r="I163" s="59"/>
      <c r="J163" s="59"/>
      <c r="K163" s="59"/>
      <c r="L163" s="59"/>
      <c r="M163" s="67"/>
    </row>
    <row r="164" spans="1:13">
      <c r="A164" s="91"/>
      <c r="B164" s="55"/>
      <c r="C164" s="56"/>
      <c r="D164" s="60"/>
      <c r="E164" s="58"/>
      <c r="F164" s="59"/>
      <c r="G164" s="96">
        <f>A164</f>
        <v>0</v>
      </c>
      <c r="H164" s="59"/>
      <c r="I164" s="59"/>
      <c r="J164" s="59"/>
      <c r="K164" s="59"/>
      <c r="L164" s="59"/>
      <c r="M164" s="67"/>
    </row>
    <row r="165" spans="1:13">
      <c r="A165" s="91"/>
      <c r="B165" s="55"/>
      <c r="C165" s="56"/>
      <c r="D165" s="60"/>
      <c r="E165" s="58"/>
      <c r="F165" s="59"/>
      <c r="G165" s="96">
        <f>A165</f>
        <v>0</v>
      </c>
      <c r="H165" s="59"/>
      <c r="I165" s="59"/>
      <c r="J165" s="59"/>
      <c r="K165" s="59"/>
      <c r="L165" s="59"/>
      <c r="M165" s="67"/>
    </row>
    <row r="166" spans="1:13">
      <c r="A166" s="91"/>
      <c r="B166" s="55"/>
      <c r="C166" s="56"/>
      <c r="D166" s="60"/>
      <c r="E166" s="58"/>
      <c r="F166" s="59"/>
      <c r="G166" s="96">
        <f>A166</f>
        <v>0</v>
      </c>
      <c r="H166" s="59"/>
      <c r="I166" s="59"/>
      <c r="J166" s="59"/>
      <c r="K166" s="59"/>
      <c r="L166" s="59"/>
      <c r="M166" s="67"/>
    </row>
    <row r="167" spans="1:13">
      <c r="A167" s="91"/>
      <c r="B167" s="55"/>
      <c r="C167" s="56"/>
      <c r="D167" s="60"/>
      <c r="E167" s="58"/>
      <c r="F167" s="59"/>
      <c r="G167" s="96">
        <f>A167</f>
        <v>0</v>
      </c>
      <c r="H167" s="59"/>
      <c r="I167" s="59"/>
      <c r="J167" s="59"/>
      <c r="K167" s="59"/>
      <c r="L167" s="59"/>
      <c r="M167" s="67"/>
    </row>
    <row r="168" spans="1:13">
      <c r="A168" s="91"/>
      <c r="B168" s="55"/>
      <c r="C168" s="56"/>
      <c r="D168" s="60"/>
      <c r="E168" s="58"/>
      <c r="F168" s="59"/>
      <c r="G168" s="96">
        <f>A168</f>
        <v>0</v>
      </c>
      <c r="H168" s="59"/>
      <c r="I168" s="59"/>
      <c r="J168" s="59"/>
      <c r="K168" s="59"/>
      <c r="L168" s="59"/>
      <c r="M168" s="67"/>
    </row>
    <row r="169" spans="1:13">
      <c r="A169" s="91"/>
      <c r="B169" s="55"/>
      <c r="C169" s="56"/>
      <c r="D169" s="60"/>
      <c r="E169" s="58"/>
      <c r="F169" s="59"/>
      <c r="G169" s="96">
        <f>A169</f>
        <v>0</v>
      </c>
      <c r="H169" s="59"/>
      <c r="I169" s="59"/>
      <c r="J169" s="59"/>
      <c r="K169" s="59"/>
      <c r="L169" s="59"/>
      <c r="M169" s="67"/>
    </row>
    <row r="170" spans="1:13">
      <c r="A170" s="91"/>
      <c r="B170" s="55"/>
      <c r="C170" s="56"/>
      <c r="D170" s="60"/>
      <c r="E170" s="58"/>
      <c r="F170" s="59"/>
      <c r="G170" s="96">
        <f>A170</f>
        <v>0</v>
      </c>
      <c r="H170" s="59"/>
      <c r="I170" s="59"/>
      <c r="J170" s="59"/>
      <c r="K170" s="59"/>
      <c r="L170" s="59"/>
      <c r="M170" s="67"/>
    </row>
    <row r="171" spans="1:13">
      <c r="A171" s="91"/>
      <c r="B171" s="55"/>
      <c r="C171" s="56"/>
      <c r="D171" s="60"/>
      <c r="E171" s="58"/>
      <c r="F171" s="59"/>
      <c r="G171" s="96">
        <f>A171</f>
        <v>0</v>
      </c>
      <c r="H171" s="59"/>
      <c r="I171" s="59"/>
      <c r="J171" s="59"/>
      <c r="K171" s="59"/>
      <c r="L171" s="59"/>
      <c r="M171" s="67"/>
    </row>
    <row r="172" spans="1:13">
      <c r="A172" s="91"/>
      <c r="B172" s="55"/>
      <c r="C172" s="56"/>
      <c r="D172" s="60"/>
      <c r="E172" s="58"/>
      <c r="F172" s="59"/>
      <c r="G172" s="96">
        <f>A172</f>
        <v>0</v>
      </c>
      <c r="H172" s="59"/>
      <c r="I172" s="59"/>
      <c r="J172" s="59"/>
      <c r="K172" s="59"/>
      <c r="L172" s="59"/>
      <c r="M172" s="67"/>
    </row>
    <row r="173" spans="1:13">
      <c r="A173" s="91"/>
      <c r="B173" s="55"/>
      <c r="C173" s="56"/>
      <c r="D173" s="60"/>
      <c r="E173" s="58"/>
      <c r="F173" s="59"/>
      <c r="G173" s="96">
        <f>A173</f>
        <v>0</v>
      </c>
      <c r="H173" s="59"/>
      <c r="I173" s="59"/>
      <c r="J173" s="59"/>
      <c r="K173" s="59"/>
      <c r="L173" s="59"/>
      <c r="M173" s="67"/>
    </row>
    <row r="174" spans="1:13">
      <c r="A174" s="91"/>
      <c r="B174" s="55"/>
      <c r="C174" s="56"/>
      <c r="D174" s="60"/>
      <c r="E174" s="58"/>
      <c r="F174" s="59"/>
      <c r="G174" s="96">
        <f>A174</f>
        <v>0</v>
      </c>
      <c r="H174" s="59"/>
      <c r="I174" s="59"/>
      <c r="J174" s="59"/>
      <c r="K174" s="59"/>
      <c r="L174" s="59"/>
      <c r="M174" s="67"/>
    </row>
    <row r="175" spans="1:13">
      <c r="A175" s="91"/>
      <c r="B175" s="55"/>
      <c r="C175" s="56"/>
      <c r="D175" s="60"/>
      <c r="E175" s="58"/>
      <c r="F175" s="59"/>
      <c r="G175" s="96">
        <f>A175</f>
        <v>0</v>
      </c>
      <c r="H175" s="59"/>
      <c r="I175" s="59"/>
      <c r="J175" s="59"/>
      <c r="K175" s="59"/>
      <c r="L175" s="59"/>
      <c r="M175" s="67"/>
    </row>
    <row r="176" spans="1:13">
      <c r="A176" s="91"/>
      <c r="B176" s="55"/>
      <c r="C176" s="56"/>
      <c r="D176" s="60"/>
      <c r="E176" s="58"/>
      <c r="F176" s="59"/>
      <c r="G176" s="96">
        <f>A176</f>
        <v>0</v>
      </c>
      <c r="H176" s="59"/>
      <c r="I176" s="59"/>
      <c r="J176" s="59"/>
      <c r="K176" s="59"/>
      <c r="L176" s="59"/>
      <c r="M176" s="67"/>
    </row>
    <row r="177" spans="1:13">
      <c r="A177" s="91"/>
      <c r="B177" s="55"/>
      <c r="C177" s="56"/>
      <c r="D177" s="60"/>
      <c r="E177" s="58"/>
      <c r="F177" s="59"/>
      <c r="G177" s="96">
        <f>A177</f>
        <v>0</v>
      </c>
      <c r="H177" s="59"/>
      <c r="I177" s="59"/>
      <c r="J177" s="59"/>
      <c r="K177" s="59"/>
      <c r="L177" s="59"/>
      <c r="M177" s="67"/>
    </row>
    <row r="178" spans="1:13">
      <c r="A178" s="91"/>
      <c r="B178" s="55"/>
      <c r="C178" s="56"/>
      <c r="D178" s="60"/>
      <c r="E178" s="58"/>
      <c r="F178" s="59"/>
      <c r="G178" s="96">
        <f>A178</f>
        <v>0</v>
      </c>
      <c r="H178" s="59"/>
      <c r="I178" s="59"/>
      <c r="J178" s="59"/>
      <c r="K178" s="59"/>
      <c r="L178" s="59"/>
      <c r="M178" s="67"/>
    </row>
    <row r="179" spans="1:13">
      <c r="A179" s="91"/>
      <c r="B179" s="55"/>
      <c r="C179" s="56"/>
      <c r="D179" s="60"/>
      <c r="E179" s="58"/>
      <c r="F179" s="59"/>
      <c r="G179" s="96">
        <f>A179</f>
        <v>0</v>
      </c>
      <c r="H179" s="59"/>
      <c r="I179" s="59"/>
      <c r="J179" s="59"/>
      <c r="K179" s="59"/>
      <c r="L179" s="59"/>
      <c r="M179" s="67"/>
    </row>
    <row r="180" spans="1:13">
      <c r="A180" s="91"/>
      <c r="B180" s="55"/>
      <c r="C180" s="56"/>
      <c r="D180" s="60"/>
      <c r="E180" s="58"/>
      <c r="F180" s="59"/>
      <c r="G180" s="96">
        <f>A180</f>
        <v>0</v>
      </c>
      <c r="H180" s="59"/>
      <c r="I180" s="59"/>
      <c r="J180" s="59"/>
      <c r="K180" s="59"/>
      <c r="L180" s="59"/>
      <c r="M180" s="67"/>
    </row>
    <row r="181" spans="1:13">
      <c r="A181" s="91"/>
      <c r="B181" s="55"/>
      <c r="C181" s="56"/>
      <c r="D181" s="60"/>
      <c r="E181" s="58"/>
      <c r="F181" s="59"/>
      <c r="G181" s="96">
        <f>A181</f>
        <v>0</v>
      </c>
      <c r="H181" s="59"/>
      <c r="I181" s="59"/>
      <c r="J181" s="59"/>
      <c r="K181" s="59"/>
      <c r="L181" s="59"/>
      <c r="M181" s="67"/>
    </row>
    <row r="182" spans="1:13">
      <c r="A182" s="91"/>
      <c r="B182" s="55"/>
      <c r="C182" s="56"/>
      <c r="D182" s="60"/>
      <c r="E182" s="58"/>
      <c r="F182" s="59"/>
      <c r="G182" s="96">
        <f>A182</f>
        <v>0</v>
      </c>
      <c r="H182" s="59"/>
      <c r="I182" s="59"/>
      <c r="J182" s="59"/>
      <c r="K182" s="59"/>
      <c r="L182" s="59"/>
      <c r="M182" s="67"/>
    </row>
    <row r="183" spans="1:13">
      <c r="A183" s="91"/>
      <c r="B183" s="55"/>
      <c r="C183" s="56"/>
      <c r="D183" s="60"/>
      <c r="E183" s="58"/>
      <c r="F183" s="59"/>
      <c r="G183" s="96">
        <f>A183</f>
        <v>0</v>
      </c>
      <c r="H183" s="59"/>
      <c r="I183" s="59"/>
      <c r="J183" s="59"/>
      <c r="K183" s="59"/>
      <c r="L183" s="59"/>
      <c r="M183" s="67"/>
    </row>
    <row r="184" spans="1:13">
      <c r="A184" s="91"/>
      <c r="B184" s="55"/>
      <c r="C184" s="56"/>
      <c r="D184" s="60"/>
      <c r="E184" s="58"/>
      <c r="F184" s="59"/>
      <c r="G184" s="96">
        <f>A184</f>
        <v>0</v>
      </c>
      <c r="H184" s="59"/>
      <c r="I184" s="59"/>
      <c r="J184" s="59"/>
      <c r="K184" s="59"/>
      <c r="L184" s="59"/>
      <c r="M184" s="67"/>
    </row>
    <row r="185" spans="1:13">
      <c r="A185" s="91"/>
      <c r="B185" s="55"/>
      <c r="C185" s="56"/>
      <c r="D185" s="60"/>
      <c r="E185" s="58"/>
      <c r="F185" s="59"/>
      <c r="G185" s="96">
        <f>A185</f>
        <v>0</v>
      </c>
      <c r="H185" s="59"/>
      <c r="I185" s="59"/>
      <c r="J185" s="59"/>
      <c r="K185" s="59"/>
      <c r="L185" s="59"/>
      <c r="M185" s="67"/>
    </row>
    <row r="186" spans="1:13">
      <c r="A186" s="91"/>
      <c r="B186" s="55"/>
      <c r="C186" s="56"/>
      <c r="D186" s="60"/>
      <c r="E186" s="58"/>
      <c r="F186" s="59"/>
      <c r="G186" s="96">
        <f>A186</f>
        <v>0</v>
      </c>
      <c r="H186" s="59"/>
      <c r="I186" s="59"/>
      <c r="J186" s="59"/>
      <c r="K186" s="59"/>
      <c r="L186" s="59"/>
      <c r="M186" s="67"/>
    </row>
    <row r="187" spans="1:13">
      <c r="A187" s="91"/>
      <c r="B187" s="55"/>
      <c r="C187" s="56"/>
      <c r="D187" s="60"/>
      <c r="E187" s="58"/>
      <c r="F187" s="59"/>
      <c r="G187" s="96">
        <f>A187</f>
        <v>0</v>
      </c>
      <c r="H187" s="59"/>
      <c r="I187" s="59"/>
      <c r="J187" s="59"/>
      <c r="K187" s="59"/>
      <c r="L187" s="59"/>
      <c r="M187" s="67"/>
    </row>
    <row r="188" spans="1:13">
      <c r="A188" s="91"/>
      <c r="B188" s="55"/>
      <c r="C188" s="56"/>
      <c r="D188" s="60"/>
      <c r="E188" s="58"/>
      <c r="F188" s="59"/>
      <c r="G188" s="96">
        <f>A188</f>
        <v>0</v>
      </c>
      <c r="H188" s="59"/>
      <c r="I188" s="59"/>
      <c r="J188" s="59"/>
      <c r="K188" s="59"/>
      <c r="L188" s="59"/>
      <c r="M188" s="67"/>
    </row>
    <row r="189" spans="1:13">
      <c r="A189" s="91"/>
      <c r="B189" s="55"/>
      <c r="C189" s="56"/>
      <c r="D189" s="60"/>
      <c r="E189" s="58"/>
      <c r="F189" s="59"/>
      <c r="G189" s="96">
        <f>A189</f>
        <v>0</v>
      </c>
      <c r="H189" s="59"/>
      <c r="I189" s="59"/>
      <c r="J189" s="59"/>
      <c r="K189" s="59"/>
      <c r="L189" s="59"/>
      <c r="M189" s="67"/>
    </row>
    <row r="190" spans="1:13">
      <c r="A190" s="91"/>
      <c r="B190" s="55"/>
      <c r="C190" s="56"/>
      <c r="D190" s="60"/>
      <c r="E190" s="58"/>
      <c r="F190" s="59"/>
      <c r="G190" s="96">
        <f>A190</f>
        <v>0</v>
      </c>
      <c r="H190" s="59"/>
      <c r="I190" s="59"/>
      <c r="J190" s="59"/>
      <c r="K190" s="59"/>
      <c r="L190" s="59"/>
      <c r="M190" s="67"/>
    </row>
    <row r="191" spans="1:13">
      <c r="A191" s="91"/>
      <c r="B191" s="55"/>
      <c r="C191" s="56"/>
      <c r="D191" s="60"/>
      <c r="E191" s="58"/>
      <c r="F191" s="59"/>
      <c r="G191" s="96">
        <f>A191</f>
        <v>0</v>
      </c>
      <c r="H191" s="59"/>
      <c r="I191" s="59"/>
      <c r="J191" s="59"/>
      <c r="K191" s="59"/>
      <c r="L191" s="59"/>
      <c r="M191" s="67"/>
    </row>
    <row r="192" spans="1:13">
      <c r="A192" s="91"/>
      <c r="B192" s="55"/>
      <c r="C192" s="56"/>
      <c r="D192" s="60"/>
      <c r="E192" s="58"/>
      <c r="F192" s="59"/>
      <c r="G192" s="96">
        <f>A192</f>
        <v>0</v>
      </c>
      <c r="H192" s="59"/>
      <c r="I192" s="59"/>
      <c r="J192" s="59"/>
      <c r="K192" s="59"/>
      <c r="L192" s="59"/>
      <c r="M192" s="67"/>
    </row>
    <row r="193" spans="1:13">
      <c r="A193" s="91"/>
      <c r="B193" s="55"/>
      <c r="C193" s="56"/>
      <c r="D193" s="60"/>
      <c r="E193" s="58"/>
      <c r="F193" s="59"/>
      <c r="G193" s="96">
        <f>A193</f>
        <v>0</v>
      </c>
      <c r="H193" s="59"/>
      <c r="I193" s="59"/>
      <c r="J193" s="59"/>
      <c r="K193" s="59"/>
      <c r="L193" s="59"/>
      <c r="M193" s="67"/>
    </row>
    <row r="194" spans="1:13">
      <c r="A194" s="91"/>
      <c r="B194" s="55"/>
      <c r="C194" s="56"/>
      <c r="D194" s="60"/>
      <c r="E194" s="58"/>
      <c r="F194" s="59"/>
      <c r="G194" s="96">
        <f>A194</f>
        <v>0</v>
      </c>
      <c r="H194" s="59"/>
      <c r="I194" s="59"/>
      <c r="J194" s="59"/>
      <c r="K194" s="59"/>
      <c r="L194" s="59"/>
      <c r="M194" s="67"/>
    </row>
    <row r="195" spans="1:13">
      <c r="A195" s="91"/>
      <c r="B195" s="55"/>
      <c r="C195" s="56"/>
      <c r="D195" s="60"/>
      <c r="E195" s="58"/>
      <c r="F195" s="59"/>
      <c r="G195" s="96">
        <f>A195</f>
        <v>0</v>
      </c>
      <c r="H195" s="59"/>
      <c r="I195" s="59"/>
      <c r="J195" s="59"/>
      <c r="K195" s="59"/>
      <c r="L195" s="59"/>
      <c r="M195" s="67"/>
    </row>
    <row r="196" spans="1:13">
      <c r="A196" s="91"/>
      <c r="B196" s="55"/>
      <c r="C196" s="56"/>
      <c r="D196" s="60"/>
      <c r="E196" s="58"/>
      <c r="F196" s="59"/>
      <c r="G196" s="96">
        <f>A196</f>
        <v>0</v>
      </c>
      <c r="H196" s="59"/>
      <c r="I196" s="59"/>
      <c r="J196" s="59"/>
      <c r="K196" s="59"/>
      <c r="L196" s="59"/>
      <c r="M196" s="67"/>
    </row>
    <row r="197" spans="1:13">
      <c r="A197" s="91"/>
      <c r="B197" s="55"/>
      <c r="C197" s="56"/>
      <c r="D197" s="60"/>
      <c r="E197" s="58"/>
      <c r="F197" s="59"/>
      <c r="G197" s="96">
        <f>A197</f>
        <v>0</v>
      </c>
      <c r="H197" s="59"/>
      <c r="I197" s="59"/>
      <c r="J197" s="59"/>
      <c r="K197" s="59"/>
      <c r="L197" s="59"/>
      <c r="M197" s="67"/>
    </row>
    <row r="198" spans="1:13">
      <c r="A198" s="91"/>
      <c r="B198" s="55"/>
      <c r="C198" s="56"/>
      <c r="D198" s="60"/>
      <c r="E198" s="58"/>
      <c r="F198" s="59"/>
      <c r="G198" s="96">
        <f>A198</f>
        <v>0</v>
      </c>
      <c r="H198" s="59"/>
      <c r="I198" s="59"/>
      <c r="J198" s="59"/>
      <c r="K198" s="59"/>
      <c r="L198" s="59"/>
      <c r="M198" s="67"/>
    </row>
    <row r="199" spans="1:13">
      <c r="A199" s="91"/>
      <c r="B199" s="55"/>
      <c r="C199" s="56"/>
      <c r="D199" s="60"/>
      <c r="E199" s="58"/>
      <c r="F199" s="59"/>
      <c r="G199" s="96">
        <f>A199</f>
        <v>0</v>
      </c>
      <c r="H199" s="59"/>
      <c r="I199" s="59"/>
      <c r="J199" s="59"/>
      <c r="K199" s="59"/>
      <c r="L199" s="59"/>
      <c r="M199" s="67"/>
    </row>
    <row r="200" spans="1:13" ht="16" thickBot="1">
      <c r="A200" s="92"/>
      <c r="B200" s="62"/>
      <c r="C200" s="63"/>
      <c r="D200" s="64"/>
      <c r="E200" s="65"/>
      <c r="F200" s="66"/>
      <c r="G200" s="97">
        <f>A200</f>
        <v>0</v>
      </c>
      <c r="H200" s="66"/>
      <c r="I200" s="66"/>
      <c r="J200" s="66"/>
      <c r="K200" s="66"/>
      <c r="L200" s="66"/>
      <c r="M200" s="68"/>
    </row>
  </sheetData>
  <sheetProtection sort="0" autoFilter="0"/>
  <sortState ref="A5:M200">
    <sortCondition descending="1" ref="A5"/>
  </sortState>
  <phoneticPr fontId="17" type="noConversion"/>
  <pageMargins left="0.75" right="0.75" top="1" bottom="1" header="0.5" footer="0.5"/>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Lists!$A$1:$A$21</xm:f>
          </x14:formula1>
          <xm:sqref>E5:E200</xm:sqref>
        </x14:dataValidation>
        <x14:dataValidation type="list" allowBlank="1" showInputMessage="1" showErrorMessage="1">
          <x14:formula1>
            <xm:f>Lists!$D$6:$D$12</xm:f>
          </x14:formula1>
          <xm:sqref>D5:D200</xm:sqref>
        </x14:dataValidation>
        <x14:dataValidation type="list" allowBlank="1" showInputMessage="1" showErrorMessage="1">
          <x14:formula1>
            <xm:f>Lists!$F$4:$F$5</xm:f>
          </x14:formula1>
          <xm:sqref>C5:C8 C10:C200</xm:sqref>
        </x14:dataValidation>
        <x14:dataValidation type="list" allowBlank="1" showInputMessage="1" showErrorMessage="1">
          <x14:formula1>
            <xm:f>Lists!$A$24:$A$43</xm:f>
          </x14:formula1>
          <xm:sqref>F5:F200</xm:sqref>
        </x14:dataValidation>
        <x14:dataValidation type="list" allowBlank="1" showInputMessage="1" showErrorMessage="1">
          <x14:formula1>
            <xm:f>Lists!$A$44:$A$56</xm:f>
          </x14:formula1>
          <xm:sqref>M5:M200</xm:sqref>
        </x14:dataValidation>
        <x14:dataValidation type="list" allowBlank="1" showInputMessage="1" showErrorMessage="1">
          <x14:formula1>
            <xm:f>Lists!$F$8:$F$9</xm:f>
          </x14:formula1>
          <xm:sqref>I5:L200</xm:sqref>
        </x14:dataValidation>
        <x14:dataValidation type="list" allowBlank="1" showInputMessage="1" showErrorMessage="1">
          <x14:formula1>
            <xm:f>Lists!$D$1:$D$4</xm:f>
          </x14:formula1>
          <xm:sqref>B6:B200 C9 B5</xm:sqref>
        </x14:dataValidation>
        <x14:dataValidation type="list" allowBlank="1" showInputMessage="1" showErrorMessage="1">
          <x14:formula1>
            <xm:f>Lists!$F$8:F$9</xm:f>
          </x14:formula1>
          <xm:sqref>H5:H200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0000"/>
  </sheetPr>
  <dimension ref="A1:T105"/>
  <sheetViews>
    <sheetView workbookViewId="0"/>
  </sheetViews>
  <sheetFormatPr baseColWidth="10" defaultColWidth="10.83203125" defaultRowHeight="15" x14ac:dyDescent="0"/>
  <cols>
    <col min="1" max="1" width="51.1640625" customWidth="1"/>
    <col min="2" max="2" width="17.33203125" customWidth="1"/>
    <col min="3" max="3" width="11.1640625" customWidth="1"/>
    <col min="4" max="4" width="9.83203125" customWidth="1"/>
    <col min="5" max="5" width="12.6640625" style="3" customWidth="1"/>
    <col min="6" max="6" width="5.6640625" style="3" customWidth="1"/>
    <col min="7" max="7" width="8.33203125" style="3" customWidth="1"/>
    <col min="8" max="8" width="42.6640625" style="3" customWidth="1"/>
    <col min="9" max="9" width="5.6640625" style="3" customWidth="1"/>
    <col min="10" max="10" width="12.6640625" style="3" customWidth="1"/>
    <col min="11" max="11" width="10.83203125" customWidth="1"/>
    <col min="18" max="18" width="9.83203125" customWidth="1"/>
    <col min="19" max="19" width="12.6640625" customWidth="1"/>
  </cols>
  <sheetData>
    <row r="1" spans="1:6" ht="16" customHeight="1">
      <c r="A1" t="s">
        <v>100</v>
      </c>
    </row>
    <row r="2" spans="1:6" ht="67" customHeight="1">
      <c r="A2" s="113" t="str">
        <f>Data!A2</f>
        <v>Enter Group Name Here..</v>
      </c>
      <c r="B2" s="93"/>
      <c r="C2" s="93"/>
      <c r="D2" s="93"/>
      <c r="E2" s="98"/>
    </row>
    <row r="3" spans="1:6" ht="41" customHeight="1">
      <c r="A3" s="112" t="str">
        <f>Data!A3</f>
        <v>Enter Group Code Here (if applicable)..</v>
      </c>
    </row>
    <row r="4" spans="1:6" ht="29" customHeight="1" thickBot="1">
      <c r="A4" s="108"/>
    </row>
    <row r="5" spans="1:6" ht="34" customHeight="1">
      <c r="A5" s="99"/>
      <c r="B5" s="100" t="s">
        <v>27</v>
      </c>
      <c r="C5" s="100" t="s">
        <v>28</v>
      </c>
      <c r="D5" s="100" t="s">
        <v>29</v>
      </c>
      <c r="E5" s="101" t="s">
        <v>30</v>
      </c>
    </row>
    <row r="6" spans="1:6" ht="25">
      <c r="A6" s="109" t="s">
        <v>31</v>
      </c>
      <c r="B6" s="110">
        <f>COUNTIF(Data!A5:A200,"*")</f>
        <v>0</v>
      </c>
      <c r="C6" s="110">
        <f>COUNTIFS(Data!A5:A200,"*",Data!B5:B200,"Male")</f>
        <v>0</v>
      </c>
      <c r="D6" s="110">
        <f>COUNTIFS(Data!A5:A200,"*",Data!B5:B200,"Female")</f>
        <v>0</v>
      </c>
      <c r="E6" s="111">
        <f>COUNTIFS(Data!A5:A200,"*",Data!B5:B200,"Trans")</f>
        <v>0</v>
      </c>
    </row>
    <row r="7" spans="1:6" ht="25">
      <c r="A7" s="38" t="s">
        <v>32</v>
      </c>
      <c r="B7" s="69">
        <f>COUNTIFS(Data!A5:A200,"*",Data!C5:C200,"Core")</f>
        <v>0</v>
      </c>
      <c r="C7" s="69">
        <f>COUNTIFS(Data!A5:A200,"*",Data!C5:C200,"Core",Data!B5:B200,"Male")</f>
        <v>0</v>
      </c>
      <c r="D7" s="69">
        <f>COUNTIFS(Data!A5:A76,"*",Data!C5:C76,"Core",Data!B5:B76,"Female")</f>
        <v>0</v>
      </c>
      <c r="E7" s="70">
        <f>COUNTIFS(Data!A5:A200,"*",Data!C5:C200,"Core",Data!B5:B200,"Trans")</f>
        <v>0</v>
      </c>
    </row>
    <row r="8" spans="1:6" ht="51" thickBot="1">
      <c r="A8" s="39" t="s">
        <v>33</v>
      </c>
      <c r="B8" s="71">
        <f>COUNTIFS(Data!A5:A200,"*",Data!E5:E200,"*",Data!C5:C200,"Core")</f>
        <v>0</v>
      </c>
      <c r="C8" s="71">
        <f>COUNTIFS(Data!A5:A200,"*",Data!E5:E200,"*",Data!C5:C200,"Core",Data!B5:B200,"Male")</f>
        <v>0</v>
      </c>
      <c r="D8" s="71">
        <f>COUNTIFS(Data!A5:A200,"*",Data!E5:E200,"*",Data!C5:C200,"Core",Data!B5:B200,"Female")</f>
        <v>0</v>
      </c>
      <c r="E8" s="72">
        <f>COUNTIFS(Data!A5:A200,"*",Data!E5:E200,"*",Data!C5:C200,"Core",Data!B5:B200,"Trans")</f>
        <v>0</v>
      </c>
    </row>
    <row r="9" spans="1:6" ht="25">
      <c r="A9" s="21"/>
    </row>
    <row r="10" spans="1:6" ht="16" thickBot="1"/>
    <row r="11" spans="1:6" ht="25">
      <c r="A11" s="102" t="s">
        <v>34</v>
      </c>
      <c r="B11" s="100" t="s">
        <v>27</v>
      </c>
      <c r="C11" s="103" t="s">
        <v>28</v>
      </c>
      <c r="D11" s="103" t="s">
        <v>29</v>
      </c>
      <c r="E11" s="104" t="s">
        <v>30</v>
      </c>
      <c r="F11" s="23"/>
    </row>
    <row r="12" spans="1:6" ht="25">
      <c r="A12" s="40" t="s">
        <v>23</v>
      </c>
      <c r="B12" s="69">
        <f>COUNTIFS(Data!A5:A200,"*",Data!D5:D200,"0-5",Data!C5:C200,"Core")</f>
        <v>0</v>
      </c>
      <c r="C12" s="69">
        <f>COUNTIFS(Data!A5:A200,"*",Data!D5:D200,"0-5",Data!C5:C200,"Core",Data!B5:B200,"Male")</f>
        <v>0</v>
      </c>
      <c r="D12" s="69">
        <f>COUNTIFS(Data!A5:A200,"*",Data!A5:A200,"*",Data!D5:D200,"0-5",Data!C5:C200,"Core",Data!B5:B200,"Female")</f>
        <v>0</v>
      </c>
      <c r="E12" s="70">
        <f>COUNTIFS(Data!A5:A200,"*",Data!A5:A200,"*",Data!D5:D200,"0-5",Data!C5:C200,"Core",Data!B5:B200,"Trans")</f>
        <v>0</v>
      </c>
      <c r="F12" s="22"/>
    </row>
    <row r="13" spans="1:6" ht="25">
      <c r="A13" s="41" t="s">
        <v>12</v>
      </c>
      <c r="B13" s="69">
        <f>COUNTIFS(Data!A5:A200,"*",Data!D5:D200,"6-11",Data!C5:C200,"Core")</f>
        <v>0</v>
      </c>
      <c r="C13" s="69">
        <f>COUNTIFS(Data!A5:A200,"*",Data!D5:D200,"6-11",Data!C5:C200,"Core",Data!B5:B200,"Male")</f>
        <v>0</v>
      </c>
      <c r="D13" s="69">
        <f>COUNTIFS(Data!A5:A200,"*",Data!A5:A200,"*",Data!D5:D200,"6-11",Data!C5:C200,"Core",Data!B5:B200,"Female")</f>
        <v>0</v>
      </c>
      <c r="E13" s="70">
        <f>COUNTIFS(Data!A5:A200,"*",Data!A5:A200,"*",Data!D5:D200,"6-11",Data!C5:C200,"Core",Data!B5:B200,"Trans")</f>
        <v>0</v>
      </c>
      <c r="F13" s="22"/>
    </row>
    <row r="14" spans="1:6" ht="25">
      <c r="A14" s="41" t="s">
        <v>18</v>
      </c>
      <c r="B14" s="69">
        <f>COUNTIFS(Data!A5:A200,"*",Data!D5:D200,"12-15",Data!C5:C200,"Core")</f>
        <v>0</v>
      </c>
      <c r="C14" s="69">
        <f>COUNTIFS(Data!A5:A200,"*",Data!D5:D200,"12-15",Data!C5:C200,"Core",Data!B5:B200,"Male")</f>
        <v>0</v>
      </c>
      <c r="D14" s="69">
        <f>COUNTIFS(Data!A5:A200,"*",Data!D5:D200,"12-15",Data!C5:C200,"Core",Data!B5:B200,"Female")</f>
        <v>0</v>
      </c>
      <c r="E14" s="70">
        <f>COUNTIFS(Data!A5:A200,"*",Data!D5:D200,"12-15",Data!C5:C200,"Core",Data!B5:B200,"Trans")</f>
        <v>0</v>
      </c>
      <c r="F14" s="22"/>
    </row>
    <row r="15" spans="1:6" ht="25">
      <c r="A15" s="40" t="s">
        <v>22</v>
      </c>
      <c r="B15" s="69">
        <f>COUNTIFS(Data!A5:A200,"*",Data!D5:D200,"16-18",Data!C5:C200,"Core")</f>
        <v>0</v>
      </c>
      <c r="C15" s="69">
        <f>COUNTIFS(Data!A5:A200,"*",Data!D5:D200,"16-18",Data!C5:C200,"Core",Data!B5:B200,"Male")</f>
        <v>0</v>
      </c>
      <c r="D15" s="69">
        <f>COUNTIFS(Data!A5:A200,"*",Data!D5:D200,"16-18",Data!C5:C200,"Core",Data!B5:B200,"Female")</f>
        <v>0</v>
      </c>
      <c r="E15" s="70">
        <f>COUNTIFS(Data!A5:A200,"*",Data!D5:D200,"16-18",Data!C5:C200,"Core",Data!B5:B200,"Trans")</f>
        <v>0</v>
      </c>
      <c r="F15" s="22"/>
    </row>
    <row r="16" spans="1:6" ht="25">
      <c r="A16" s="40" t="s">
        <v>25</v>
      </c>
      <c r="B16" s="69">
        <f>COUNTIFS(Data!A5:A200,"*",Data!D5:D200,"19-25",Data!C5:C200,"Core")</f>
        <v>0</v>
      </c>
      <c r="C16" s="69">
        <f>COUNTIFS(Data!A5:A200,"*",Data!D5:D200,"19-25",Data!C5:C200,"Core",Data!B5:B200,"Male")</f>
        <v>0</v>
      </c>
      <c r="D16" s="69">
        <f>COUNTIFS(Data!A5:A200,"*",Data!D5:D200,"19-25",Data!C5:C200,"Core",Data!B5:B200,"Female")</f>
        <v>0</v>
      </c>
      <c r="E16" s="70">
        <f>COUNTIFS(Data!A5:A200,"*",Data!D5:D200,"19-25",Data!C5:C200,"Core",Data!B5:B200,"Trans")</f>
        <v>0</v>
      </c>
      <c r="F16" s="22"/>
    </row>
    <row r="17" spans="1:6" ht="25">
      <c r="A17" s="40" t="s">
        <v>35</v>
      </c>
      <c r="B17" s="69"/>
      <c r="C17" s="69"/>
      <c r="D17" s="69"/>
      <c r="E17" s="70"/>
      <c r="F17" s="22"/>
    </row>
    <row r="18" spans="1:6" ht="26" thickBot="1">
      <c r="A18" s="42" t="s">
        <v>36</v>
      </c>
      <c r="B18" s="71">
        <f>COUNTIFS(Data!A5:A200,"*",Data!D5:D200,"Unknown Age",Data!C5:C200,"Core")</f>
        <v>0</v>
      </c>
      <c r="C18" s="71">
        <f>COUNTIFS(Data!A5:A200,"*",Data!D5:D200,"Unknown Age",Data!C5:C200,"Core",Data!B5:B200,"Male")</f>
        <v>0</v>
      </c>
      <c r="D18" s="71">
        <f>COUNTIFS(Data!A5:A200,"*",Data!D5:D200,"Unknown Age",Data!C5:C200,"Core",Data!B5:B200,"Female")</f>
        <v>0</v>
      </c>
      <c r="E18" s="72">
        <f>COUNTIFS(Data!A5:A200,"*",Data!D5:D200,"Unknown Age",Data!C5:C200,"Core",Data!B5:B200,"Trans")</f>
        <v>0</v>
      </c>
      <c r="F18" s="22"/>
    </row>
    <row r="19" spans="1:6" ht="25">
      <c r="E19"/>
      <c r="F19" s="22"/>
    </row>
    <row r="20" spans="1:6" ht="16" thickBot="1"/>
    <row r="21" spans="1:6" ht="25">
      <c r="A21" s="102" t="s">
        <v>37</v>
      </c>
      <c r="B21" s="100" t="s">
        <v>27</v>
      </c>
      <c r="C21" s="105" t="s">
        <v>28</v>
      </c>
      <c r="D21" s="105" t="s">
        <v>29</v>
      </c>
      <c r="E21" s="106" t="s">
        <v>30</v>
      </c>
    </row>
    <row r="22" spans="1:6" ht="19" customHeight="1">
      <c r="A22" s="45" t="s">
        <v>38</v>
      </c>
      <c r="B22" s="73">
        <f>COUNTIFS(Data!E5:E200,"Asylum Seeker",Data!C5:C200,"Core")</f>
        <v>0</v>
      </c>
      <c r="C22" s="73">
        <f>COUNTIFS(Data!E5:E200,"Asylum Seeker",Data!C5:C200,"Core",Data!B5:B200,"Male")</f>
        <v>0</v>
      </c>
      <c r="D22" s="73">
        <f>COUNTIFS(Data!E5:E200,"Asylum Seeker",Data!C5:C200,"Core",Data!B5:B200,"Female")</f>
        <v>0</v>
      </c>
      <c r="E22" s="74">
        <f>COUNTIFS(Data!E5:E200,"Asylum Seeker",Data!C5:C200,"Core",Data!B5:B200,"Trans")</f>
        <v>0</v>
      </c>
    </row>
    <row r="23" spans="1:6" ht="19" customHeight="1">
      <c r="A23" s="46" t="s">
        <v>39</v>
      </c>
      <c r="B23" s="73">
        <f>COUNTIFS(Data!E5:E200,"Attends Pupil Referral Unit",Data!C5:C200,"Core")</f>
        <v>0</v>
      </c>
      <c r="C23" s="73">
        <f>COUNTIFS(Data!E5:E200,"Attends Pupil Referral Unit",Data!C5:C200,"Core",Data!B5:B200,"Male")</f>
        <v>0</v>
      </c>
      <c r="D23" s="73">
        <f>COUNTIFS(Data!E5:E200,"Attends Pupil Referral Unit",Data!C5:C200,"Core",Data!B5:B200,"Female")</f>
        <v>0</v>
      </c>
      <c r="E23" s="74">
        <f>COUNTIFS(Data!E5:E200,"Attends Pupil Referral Unit",Data!C5:C200,"Core",Data!B5:B200,"Trans")</f>
        <v>0</v>
      </c>
    </row>
    <row r="24" spans="1:6" ht="19" customHeight="1">
      <c r="A24" s="46" t="s">
        <v>40</v>
      </c>
      <c r="B24" s="73">
        <f>COUNTIFS(Data!E5:E200,"At risk of offending",Data!C5:C200,"Core")</f>
        <v>0</v>
      </c>
      <c r="C24" s="73">
        <f>COUNTIFS(Data!E5:E200,"At risk of offending",Data!C5:C200,"Core",Data!B5:B200,"Male")</f>
        <v>0</v>
      </c>
      <c r="D24" s="73">
        <f>COUNTIFS(Data!E5:E200,"At risk of offending",Data!C5:C200,"Core",Data!B5:B200,"Female")</f>
        <v>0</v>
      </c>
      <c r="E24" s="74">
        <f>COUNTIFS(Data!E5:E200,"At risk of offending",Data!C5:C200,"Core",Data!B5:B200,"Trans")</f>
        <v>0</v>
      </c>
    </row>
    <row r="25" spans="1:6" ht="19" customHeight="1">
      <c r="A25" s="46" t="s">
        <v>41</v>
      </c>
      <c r="B25" s="73">
        <f>COUNTIFS(Data!E5:E200,"Economic Deprivation",Data!C5:C200,"Core")</f>
        <v>0</v>
      </c>
      <c r="C25" s="73">
        <f>COUNTIFS(Data!E5:E200,"Economic Deprivation",Data!C5:C200,"Core",Data!B5:B200,"Male")</f>
        <v>0</v>
      </c>
      <c r="D25" s="73">
        <f>COUNTIFS(Data!E5:E200,"Economic Deprivation",Data!C5:C200,"Core",Data!B5:B200,"Female")</f>
        <v>0</v>
      </c>
      <c r="E25" s="74">
        <f>COUNTIFS(Data!E5:E200,"Economic Deprivation",Data!C5:C200,"Core",Data!B5:B200,"Trans")</f>
        <v>0</v>
      </c>
    </row>
    <row r="26" spans="1:6" ht="19" customHeight="1">
      <c r="A26" s="46" t="s">
        <v>42</v>
      </c>
      <c r="B26" s="73">
        <f>COUNTIFS(Data!E5:E200,"English as an additional language",Data!C5:C200,"Core")</f>
        <v>0</v>
      </c>
      <c r="C26" s="73">
        <f>COUNTIFS(Data!E5:E200,"English as an additional language",Data!C5:C200,"Core",Data!B5:B200,"Male")</f>
        <v>0</v>
      </c>
      <c r="D26" s="73">
        <f>COUNTIFS(Data!E5:E200,"English as an additional language",Data!C5:C200,"Core",Data!B5:B200,"Female")</f>
        <v>0</v>
      </c>
      <c r="E26" s="74">
        <f>COUNTIFS(Data!E5:E200,"English as an additional language",Data!C5:C200,"Core",Data!B5:B200,"Trans")</f>
        <v>0</v>
      </c>
    </row>
    <row r="27" spans="1:6" ht="19" customHeight="1">
      <c r="A27" s="46" t="s">
        <v>43</v>
      </c>
      <c r="B27" s="73">
        <f>COUNTIFS(Data!E5:E200,"Excluded from school",Data!C5:C200,"Core")</f>
        <v>0</v>
      </c>
      <c r="C27" s="73">
        <f>COUNTIFS(Data!E5:E200,"Excluded from school",Data!C5:C200,"Core",Data!B5:B200,"Male")</f>
        <v>0</v>
      </c>
      <c r="D27" s="73">
        <f>COUNTIFS(Data!E5:E200,"Excluded from school",Data!C5:C200,"Core",Data!B5:B200,"Female")</f>
        <v>0</v>
      </c>
      <c r="E27" s="74">
        <f>COUNTIFS(Data!E5:E200,"Excluded from school",Data!C5:C200,"Core",Data!B5:B200,"Trans")</f>
        <v>0</v>
      </c>
    </row>
    <row r="28" spans="1:6" ht="19" customHeight="1">
      <c r="A28" s="46" t="s">
        <v>44</v>
      </c>
      <c r="B28" s="73">
        <f>COUNTIFS(Data!E5:E200,"Homeless",Data!C5:C200,"Core")</f>
        <v>0</v>
      </c>
      <c r="C28" s="73">
        <f>COUNTIFS(Data!E5:E200,"Homeless",Data!C5:C200,"Core",Data!B5:B200,"Male")</f>
        <v>0</v>
      </c>
      <c r="D28" s="75">
        <f>COUNTIFS(Data!E5:E200,"Homeless",Data!C5:C200,"Core",Data!B5:B200,"Female")</f>
        <v>0</v>
      </c>
      <c r="E28" s="74">
        <f>COUNTIFS(Data!E5:E200,"Homeless",Data!C5:C200,"Core",Data!B5:B200,"Trans")</f>
        <v>0</v>
      </c>
    </row>
    <row r="29" spans="1:6" ht="19" customHeight="1">
      <c r="A29" s="46" t="s">
        <v>45</v>
      </c>
      <c r="B29" s="73">
        <f>COUNTIFS(Data!E5:E200,"Ill health",Data!C5:C200,"Core")</f>
        <v>0</v>
      </c>
      <c r="C29" s="73">
        <f>COUNTIFS(Data!E5:E200,"Ill health ",Data!C5:C200,"Core",Data!C5:C200,"Male")</f>
        <v>0</v>
      </c>
      <c r="D29" s="75">
        <f>COUNTIFS(Data!E5:E200,"Ill health ",Data!C5:C200,"Core",Data!B5:B200,"Female")</f>
        <v>0</v>
      </c>
      <c r="E29" s="74">
        <f>COUNTIFS(Data!E5:E200,"Ill health ",Data!C5:C200,"Core",Data!B5:B200,"Trans")</f>
        <v>0</v>
      </c>
    </row>
    <row r="30" spans="1:6" ht="19" customHeight="1">
      <c r="A30" s="46" t="s">
        <v>20</v>
      </c>
      <c r="B30" s="73">
        <f>COUNTIFS(Data!E5:E200,"Looked after",Data!C5:C200,"Core")</f>
        <v>0</v>
      </c>
      <c r="C30" s="73">
        <f>COUNTIFS(Data!E5:E200,"Looked after",Data!C5:C200,"Core",Data!B5:B200,"Male")</f>
        <v>0</v>
      </c>
      <c r="D30" s="73">
        <f>COUNTIFS(Data!E5:E200,"Looked after",Data!C5:C200,"Core",Data!B5:B200,"Female")</f>
        <v>0</v>
      </c>
      <c r="E30" s="74">
        <f>COUNTIFS(Data!E5:E200,"Looked after",Data!C5:C200,"Core",Data!B5:B200,"Trans")</f>
        <v>0</v>
      </c>
    </row>
    <row r="31" spans="1:6" ht="19" customHeight="1">
      <c r="A31" s="46" t="s">
        <v>46</v>
      </c>
      <c r="B31" s="73">
        <f>COUNTIFS(Data!E5:E200,"Mental ill health",Data!C5:C200,"Core")</f>
        <v>0</v>
      </c>
      <c r="C31" s="73">
        <f>COUNTIFS(Data!E5:E200,"Mental ill health",Data!C5:C200,"Core",Data!B5:B200,"Male")</f>
        <v>0</v>
      </c>
      <c r="D31" s="73">
        <f>COUNTIFS(Data!E5:E200,"Mental ill health",Data!C5:C200,"Core",Data!B5:B200,"Female")</f>
        <v>0</v>
      </c>
      <c r="E31" s="74">
        <f>COUNTIFS(Data!E5:E200,"Mental ill health",Data!C5:C200,"Core",Data!B5:B200,"Trans")</f>
        <v>0</v>
      </c>
    </row>
    <row r="32" spans="1:6" ht="19" customHeight="1">
      <c r="A32" s="45" t="s">
        <v>47</v>
      </c>
      <c r="B32" s="73">
        <f>COUNTIFS(Data!E5:E200,"Not in Education, Employment or Training (NEET)",Data!C5:C200,"Core")</f>
        <v>0</v>
      </c>
      <c r="C32" s="73">
        <f>COUNTIFS(Data!E5:E200,"Asylum Seeker",Data!C5:C200,"Core",Data!B5:B200,"Male")</f>
        <v>0</v>
      </c>
      <c r="D32" s="73">
        <f>COUNTIFS(Data!E5:E200,"Asylum Seeker",Data!C5:C200,"Core",Data!B5:B200,"Female")</f>
        <v>0</v>
      </c>
      <c r="E32" s="74">
        <f>COUNTIFS(Data!E5:E200,"Asylum Seeker",Data!C5:C200,"Core",Data!B5:B200,"Trans")</f>
        <v>0</v>
      </c>
    </row>
    <row r="33" spans="1:20" ht="19" customHeight="1">
      <c r="A33" s="46" t="s">
        <v>13</v>
      </c>
      <c r="B33" s="73">
        <f>COUNTIFS(Data!E5:E200,"Physically disabled",Data!C5:C200,"Core")</f>
        <v>0</v>
      </c>
      <c r="C33" s="73">
        <f>COUNTIFS(Data!E5:E200,"Physically disabled",Data!C5:C200,"Core",Data!B5:B200,"Male")</f>
        <v>0</v>
      </c>
      <c r="D33" s="73">
        <f>COUNTIFS(Data!E5:E200,"Physically disabled",Data!C5:C200,"Core",Data!B5:B200,"Female")</f>
        <v>0</v>
      </c>
      <c r="E33" s="74">
        <f>COUNTIFS(Data!E5:E200,"Physically disabled",Data!C5:C200,"Core",Data!B5:B200,"Trans")</f>
        <v>0</v>
      </c>
    </row>
    <row r="34" spans="1:20" ht="19" customHeight="1">
      <c r="A34" s="46" t="s">
        <v>48</v>
      </c>
      <c r="B34" s="75">
        <f>COUNTIFS(Data!E5:E200,"Refugee",Data!C5:C200,"Core")</f>
        <v>0</v>
      </c>
      <c r="C34" s="75">
        <f>COUNTIFS(Data!E5:E200,"Refugee",Data!C5:C200,"Core",Data!B5:B200,"Male")</f>
        <v>0</v>
      </c>
      <c r="D34" s="75">
        <f>COUNTIFS(Data!E5:E200,"Refugee",Data!C5:C200,"Core",Data!B5:B200,"Female")</f>
        <v>0</v>
      </c>
      <c r="E34" s="74">
        <f>COUNTIFS(Data!E18:E200,"Refugee",Data!C18:C200,"Core",Data!B18:B200,"Trans")</f>
        <v>0</v>
      </c>
    </row>
    <row r="35" spans="1:20" ht="19" customHeight="1">
      <c r="A35" s="45" t="s">
        <v>49</v>
      </c>
      <c r="B35" s="73">
        <f>COUNTIFS(Data!E5:E200,"Rurally Isolated",Data!C5:C200,"Core")</f>
        <v>0</v>
      </c>
      <c r="C35" s="73">
        <f>COUNTIFS(Data!E5:E200,"Rurally Isolatedr",Data!C5:C200,"Core",Data!B5:B200,"Male")</f>
        <v>0</v>
      </c>
      <c r="D35" s="73">
        <f>COUNTIFS(Data!E5:E200,"Rurally Isolatedr",Data!C5:C200,"Core",Data!B5:B200,"Female")</f>
        <v>0</v>
      </c>
      <c r="E35" s="74">
        <f>COUNTIFS(Data!E5:E200,"Rurally Isolatedr",Data!C5:C200,"Core",Data!B5:B200,"Trans")</f>
        <v>0</v>
      </c>
    </row>
    <row r="36" spans="1:20" ht="19" customHeight="1">
      <c r="A36" s="46" t="s">
        <v>19</v>
      </c>
      <c r="B36" s="73">
        <f>COUNTIFS(Data!E5:E200,"Sensory impaired",Data!C5:C200,"Core")</f>
        <v>0</v>
      </c>
      <c r="C36" s="73">
        <f>COUNTIFS(Data!E5:E200,"Sensory impairedr",Data!C5:C200,"Core",Data!B5:B200,"Male")</f>
        <v>0</v>
      </c>
      <c r="D36" s="73">
        <f>COUNTIFS(Data!E5:E200,"Sensory impairedr",Data!C5:C200,"Core",Data!B5:B200,"Female")</f>
        <v>0</v>
      </c>
      <c r="E36" s="74">
        <f>COUNTIFS(Data!E5:E200,"Sensory impairedr",Data!C5:C200,"Core",Data!B5:B200,"Trans")</f>
        <v>0</v>
      </c>
    </row>
    <row r="37" spans="1:20" ht="19" customHeight="1">
      <c r="A37" s="45" t="s">
        <v>16</v>
      </c>
      <c r="B37" s="73">
        <f>COUNTIFS(Data!E5:E200,"Attends Pupil Referral Unit",Data!C5:C200,"Core")</f>
        <v>0</v>
      </c>
      <c r="C37" s="73">
        <f>COUNTIFS(Data!E5:E200,"Special Educational Needs",Data!C5:C200,"Core",Data!B5:B200,"Male")</f>
        <v>0</v>
      </c>
      <c r="D37" s="73">
        <f>COUNTIFS(Data!E5:E200,"Special Educational Needs",Data!C5:C200,"Core",Data!B5:B200,"Female")</f>
        <v>0</v>
      </c>
      <c r="E37" s="74">
        <f>COUNTIFS(Data!E21:E200,"Special Educational Needs",Data!C21:C200,"Core",Data!B21:B200,"Trans")</f>
        <v>0</v>
      </c>
    </row>
    <row r="38" spans="1:20" ht="19" customHeight="1">
      <c r="A38" s="46" t="s">
        <v>50</v>
      </c>
      <c r="B38" s="73">
        <f>COUNTIFS(Data!E5:E200,"Traveller/Romany",Data!C5:C200,"Core")</f>
        <v>0</v>
      </c>
      <c r="C38" s="73">
        <f>COUNTIFS(Data!E5:E200,"Traveller/Romany",Data!C5:C200,"Core",Data!B5:B200,"Male")</f>
        <v>0</v>
      </c>
      <c r="D38" s="73">
        <f>COUNTIFS(Data!E5:E200,"Traveller/Romany",Data!C5:C200,"Core",Data!B5:B200,"Female")</f>
        <v>0</v>
      </c>
      <c r="E38" s="74">
        <f>COUNTIFS(Data!E5:E200,"Traveller/Romany",Data!C5:C200,"Core",Data!B5:B200,"Trans")</f>
        <v>0</v>
      </c>
    </row>
    <row r="39" spans="1:20" ht="19" customHeight="1">
      <c r="A39" s="46" t="s">
        <v>51</v>
      </c>
      <c r="B39" s="73">
        <f>COUNTIFS(Data!E5:E200,"Young Carer",Data!C5:C200,"Core")</f>
        <v>0</v>
      </c>
      <c r="C39" s="73">
        <f>COUNTIFS(Data!E5:E200,"Young Carer",Data!C5:C200,"Core",Data!B5:B200,"Male")</f>
        <v>0</v>
      </c>
      <c r="D39" s="73">
        <f>COUNTIFS(Data!E5:E200,"Young Carer",Data!C5:C200,"Core",Data!B5:B200,"Female")</f>
        <v>0</v>
      </c>
      <c r="E39" s="76">
        <f>COUNTIFS(Data!E5:E200,"Young Carer",Data!C5:C200,"Core",Data!B5:B200,"Trans")</f>
        <v>0</v>
      </c>
      <c r="F39"/>
      <c r="G39"/>
      <c r="H39"/>
    </row>
    <row r="40" spans="1:20" ht="19" customHeight="1">
      <c r="A40" s="46" t="s">
        <v>52</v>
      </c>
      <c r="B40" s="73">
        <f>COUNTIFS(Data!E5:E200,"Young Offender",Data!C5:C200,"Core")</f>
        <v>0</v>
      </c>
      <c r="C40" s="73">
        <f>COUNTIFS(Data!E5:E200,"Young Offender",Data!C5:C200,"Core",Data!B5:B200,"Male")</f>
        <v>0</v>
      </c>
      <c r="D40" s="73">
        <f>COUNTIFS(Data!E5:E200,"Young Offender",Data!C5:C200,"Core",Data!B5:B200,"Female")</f>
        <v>0</v>
      </c>
      <c r="E40" s="76">
        <f>COUNTIFS(Data!E5:E200,"Young Offender",Data!C5:C200,"Core",Data!B5:B200,"Trans")</f>
        <v>0</v>
      </c>
      <c r="F40"/>
      <c r="G40"/>
      <c r="H40"/>
      <c r="I40"/>
      <c r="J40"/>
    </row>
    <row r="41" spans="1:20" ht="19" customHeight="1" thickBot="1">
      <c r="A41" s="47" t="s">
        <v>53</v>
      </c>
      <c r="B41" s="77">
        <f>COUNTIFS(Data!E5:E200,"Other (please specify)",Data!C5:C200,"Core")</f>
        <v>0</v>
      </c>
      <c r="C41" s="77">
        <f>COUNTIFS(Data!E5:E200,"Other (please specify)",Data!C5:C200,"Core",Data!B5:B200,"Male")</f>
        <v>0</v>
      </c>
      <c r="D41" s="77">
        <f>COUNTIFS(Data!E5:E200,"Other (please specify)",Data!C5:C200,"Core",Data!B5:B200,"Female")</f>
        <v>0</v>
      </c>
      <c r="E41" s="78">
        <f>COUNTIFS(Data!E5:E200,"Other (please specify)",Data!C5:C200,"Core",Data!B5:B200,"Trans")</f>
        <v>0</v>
      </c>
      <c r="F41"/>
      <c r="G41"/>
      <c r="H41"/>
      <c r="I41"/>
      <c r="J41"/>
      <c r="L41" s="7"/>
    </row>
    <row r="42" spans="1:20" ht="19" customHeight="1">
      <c r="E42"/>
      <c r="F42"/>
      <c r="G42"/>
      <c r="H42"/>
      <c r="I42"/>
      <c r="J42"/>
      <c r="L42" s="7"/>
      <c r="N42" s="5"/>
      <c r="O42" s="5"/>
      <c r="P42" s="5"/>
      <c r="Q42" s="5"/>
      <c r="R42" s="5"/>
      <c r="S42" s="5"/>
      <c r="T42" s="6"/>
    </row>
    <row r="43" spans="1:20" ht="19" customHeight="1">
      <c r="B43" s="17"/>
      <c r="C43" s="17"/>
      <c r="D43" s="17"/>
      <c r="E43" s="17"/>
      <c r="F43"/>
      <c r="G43"/>
      <c r="H43"/>
      <c r="I43"/>
      <c r="J43"/>
      <c r="L43" s="7"/>
      <c r="N43" s="5"/>
      <c r="O43" s="5"/>
      <c r="P43" s="5"/>
      <c r="Q43" s="5"/>
      <c r="R43" s="5"/>
      <c r="S43" s="5"/>
      <c r="T43" s="6"/>
    </row>
    <row r="44" spans="1:20" ht="19" customHeight="1" thickBot="1">
      <c r="B44" s="17"/>
      <c r="C44" s="17"/>
      <c r="D44" s="17"/>
      <c r="E44" s="17"/>
      <c r="F44"/>
      <c r="G44"/>
      <c r="H44"/>
      <c r="I44"/>
      <c r="J44"/>
      <c r="L44" s="7"/>
      <c r="N44" s="5"/>
      <c r="O44" s="5"/>
      <c r="P44" s="5"/>
      <c r="Q44" s="5"/>
      <c r="R44" s="5"/>
      <c r="S44" s="5"/>
      <c r="T44" s="6"/>
    </row>
    <row r="45" spans="1:20" ht="27" customHeight="1">
      <c r="A45" s="107" t="s">
        <v>3</v>
      </c>
      <c r="B45" s="100" t="s">
        <v>27</v>
      </c>
      <c r="C45" s="105" t="s">
        <v>28</v>
      </c>
      <c r="D45" s="105" t="s">
        <v>29</v>
      </c>
      <c r="E45" s="106" t="s">
        <v>30</v>
      </c>
      <c r="F45"/>
      <c r="G45"/>
      <c r="H45"/>
      <c r="I45"/>
      <c r="J45"/>
      <c r="L45" s="7"/>
      <c r="N45" s="5"/>
      <c r="O45" s="5"/>
      <c r="P45" s="5"/>
      <c r="Q45" s="5"/>
      <c r="R45" s="5"/>
      <c r="S45" s="5"/>
      <c r="T45" s="6"/>
    </row>
    <row r="46" spans="1:20" ht="20" customHeight="1">
      <c r="A46" s="46" t="s">
        <v>14</v>
      </c>
      <c r="B46" s="73">
        <f>COUNTIFS(Data!A5:A200,"*",Data!F5:F200,"English/Welsh/Scottish/Northern Irish/British",Data!C5:C200,"Core")</f>
        <v>0</v>
      </c>
      <c r="C46" s="73">
        <f>COUNTIFS(Data!A5:A200,"*",Data!F5:F200,"English/Welsh/Scottish/Northern Irish/British",Data!C5:C200,"Core",Data!B5:B200,"Male")</f>
        <v>0</v>
      </c>
      <c r="D46" s="73">
        <f>COUNTIFS(Data!A5:A200,"*",Data!F5:F200,"English/Welsh/Scottish/Northern Irish/British",Data!C5:C200,"Core",Data!B5:B200,"Female")</f>
        <v>0</v>
      </c>
      <c r="E46" s="74">
        <f>COUNTIFS(Data!A5:A200,"*",Data!F5:F200,"English/Welsh/Scottish/Northern Irish/British",Data!C5:C200,"Core",Data!B5:B200,"Trans")</f>
        <v>0</v>
      </c>
      <c r="F46"/>
      <c r="G46"/>
      <c r="H46"/>
      <c r="I46"/>
      <c r="J46"/>
      <c r="L46" s="7"/>
      <c r="N46" s="5"/>
      <c r="O46" s="5"/>
      <c r="P46" s="5"/>
      <c r="Q46" s="5"/>
      <c r="R46" s="5"/>
      <c r="S46" s="5"/>
      <c r="T46" s="6"/>
    </row>
    <row r="47" spans="1:20" ht="20" customHeight="1">
      <c r="A47" s="46" t="s">
        <v>54</v>
      </c>
      <c r="B47" s="73">
        <f>COUNTIFS(Data!A5:A200,"*",Data!F5:F200,"Irish",Data!C5:C200,"Core")</f>
        <v>0</v>
      </c>
      <c r="C47" s="73">
        <f>COUNTIFS(Data!A5:A200,"*",Data!F5:F200,"Irish",Data!C5:C200,"Core",Data!B5:B200,"Male")</f>
        <v>0</v>
      </c>
      <c r="D47" s="73">
        <f>COUNTIFS(Data!A5:A200,"*",Data!F5:F200,"Irish",Data!C5:C200,"Core",Data!B5:B200,"Female")</f>
        <v>0</v>
      </c>
      <c r="E47" s="74">
        <f>COUNTIFS(Data!A5:A200,"*",Data!F5:F200,"Irish",Data!C5:C200,"Core",Data!B5:B200,"Trans")</f>
        <v>0</v>
      </c>
      <c r="F47"/>
      <c r="G47"/>
      <c r="H47"/>
      <c r="I47"/>
      <c r="J47"/>
      <c r="L47" s="7"/>
      <c r="N47" s="5"/>
      <c r="O47" s="5"/>
      <c r="P47" s="5"/>
      <c r="Q47" s="5"/>
      <c r="R47" s="5"/>
      <c r="S47" s="5"/>
      <c r="T47" s="6"/>
    </row>
    <row r="48" spans="1:20" ht="20" customHeight="1">
      <c r="A48" s="46" t="s">
        <v>55</v>
      </c>
      <c r="B48" s="73">
        <f>COUNTIFS(Data!A5:A200,"*",Data!F5:F200,"Gypsy or Irish Traveller",Data!C5:C200,"Core")</f>
        <v>0</v>
      </c>
      <c r="C48" s="73">
        <f>COUNTIFS(Data!A5:A200,"*",Data!F5:F200,"Gypsy or Irish Traveller",Data!C5:C200,"Core",Data!B5:B200,"Male")</f>
        <v>0</v>
      </c>
      <c r="D48" s="73">
        <f>COUNTIFS(Data!A5:A200,"*",Data!F5:F200,"Gypsy or Irish Traveller",Data!C5:C200,"Core",Data!B5:B200,"Female")</f>
        <v>0</v>
      </c>
      <c r="E48" s="74">
        <f>COUNTIFS(Data!A5:A200,"*",Data!F5:F200,"Gypsy or Irish Traveller",Data!C5:C200,"Core",Data!B5:B200,"Trans")</f>
        <v>0</v>
      </c>
      <c r="F48"/>
      <c r="G48"/>
      <c r="H48"/>
      <c r="I48"/>
      <c r="J48"/>
      <c r="L48" s="7"/>
      <c r="N48" s="5"/>
      <c r="O48" s="5"/>
      <c r="P48" s="5"/>
      <c r="Q48" s="5"/>
      <c r="R48" s="5"/>
      <c r="S48" s="5"/>
      <c r="T48" s="6"/>
    </row>
    <row r="49" spans="1:20" ht="20" customHeight="1">
      <c r="A49" s="46" t="s">
        <v>56</v>
      </c>
      <c r="B49" s="73">
        <f>COUNTIFS(Data!A5:A200,"*",Data!F5:F200,"Other White Background",Data!C5:C200,"Core")</f>
        <v>0</v>
      </c>
      <c r="C49" s="73">
        <f>COUNTIFS(Data!A5:A200,"*",Data!F5:F200,"Other White Background",Data!C5:C200,"Core",Data!B5:B200,"Male")</f>
        <v>0</v>
      </c>
      <c r="D49" s="73">
        <f>COUNTIFS(Data!A5:A200,"*",Data!F5:F200,"Other White Background",Data!C5:C200,"Core",Data!B5:B200,"Female")</f>
        <v>0</v>
      </c>
      <c r="E49" s="74">
        <f>COUNTIFS(Data!A5:A200,"*",Data!F5:F200,"Other White Background",Data!C5:C200,"Core",Data!B5:B200,"Trans")</f>
        <v>0</v>
      </c>
      <c r="F49"/>
      <c r="G49"/>
      <c r="H49"/>
      <c r="I49"/>
      <c r="J49"/>
      <c r="L49" s="7"/>
      <c r="N49" s="5"/>
      <c r="O49" s="5"/>
      <c r="P49" s="5"/>
      <c r="Q49" s="5"/>
      <c r="R49" s="5"/>
      <c r="S49" s="5"/>
      <c r="T49" s="6"/>
    </row>
    <row r="50" spans="1:20" ht="20" customHeight="1">
      <c r="A50" s="46" t="s">
        <v>57</v>
      </c>
      <c r="B50" s="73">
        <f>COUNTIFS(Data!A5:A200,"*",Data!F5:F200,"White and Black Caribbean",Data!C5:C200,"Core")</f>
        <v>0</v>
      </c>
      <c r="C50" s="73">
        <f>COUNTIFS(Data!A5:A200,"*",Data!F5:F200,"White and Black Caribbean",Data!C5:C200,"Core",Data!B5:B200,"Male")</f>
        <v>0</v>
      </c>
      <c r="D50" s="73">
        <f>COUNTIFS(Data!A5:A200,"*",Data!F5:F200,"White and Black Caribbean",Data!C5:C200,"Core",Data!B5:B200,"Female")</f>
        <v>0</v>
      </c>
      <c r="E50" s="74">
        <f>COUNTIFS(Data!A5:A200,"*",Data!F5:F200,"White and Black Caribbean",Data!C5:C200,"Core",Data!B5:B200,"Trans")</f>
        <v>0</v>
      </c>
      <c r="F50"/>
      <c r="G50"/>
      <c r="H50"/>
      <c r="I50"/>
      <c r="J50"/>
      <c r="L50" s="7"/>
      <c r="N50" s="5"/>
      <c r="O50" s="5"/>
      <c r="P50" s="5"/>
      <c r="Q50" s="5"/>
      <c r="R50" s="5"/>
      <c r="S50" s="5"/>
      <c r="T50" s="6"/>
    </row>
    <row r="51" spans="1:20" ht="20" customHeight="1">
      <c r="A51" s="46" t="s">
        <v>58</v>
      </c>
      <c r="B51" s="73">
        <f>COUNTIFS(Data!A5:A200,"*",Data!F5:F200,"White and Black African",Data!C5:C200,"Core")</f>
        <v>0</v>
      </c>
      <c r="C51" s="73">
        <f>COUNTIFS(Data!A5:A200,"*",Data!F5:F200,"White and Black African",Data!C5:C200,"Core",Data!B5:B200,"Male")</f>
        <v>0</v>
      </c>
      <c r="D51" s="73">
        <f>COUNTIFS(Data!A5:A200,"*",Data!F5:F200,"White and Black African",Data!C5:C200,"Core",Data!B5:B200,"Female")</f>
        <v>0</v>
      </c>
      <c r="E51" s="74">
        <f>COUNTIFS(Data!A5:A200,"*",Data!F5:F200,"White and Black African",Data!C5:C200,"Core",Data!B5:B200,"Trans")</f>
        <v>0</v>
      </c>
      <c r="F51"/>
      <c r="G51"/>
      <c r="H51"/>
      <c r="I51"/>
      <c r="J51"/>
      <c r="L51" s="7"/>
      <c r="N51" s="5"/>
      <c r="O51" s="5"/>
      <c r="P51" s="5"/>
      <c r="Q51" s="5"/>
      <c r="R51" s="5"/>
      <c r="S51" s="5"/>
      <c r="T51" s="6"/>
    </row>
    <row r="52" spans="1:20" ht="20" customHeight="1">
      <c r="A52" s="46" t="s">
        <v>59</v>
      </c>
      <c r="B52" s="73">
        <f>COUNTIFS(Data!A5:A200,"*",Data!F5:F200,"White and Asian",Data!C5:C200,"Core")</f>
        <v>0</v>
      </c>
      <c r="C52" s="73">
        <f>COUNTIFS(Data!A5:A200,"*",Data!F5:F200,"White and Asian",Data!C5:C200,"Core",Data!B5:B200,"Male")</f>
        <v>0</v>
      </c>
      <c r="D52" s="73">
        <f>COUNTIFS(Data!A5:A200,"*",Data!F5:F200,"White and Asian",Data!C5:C200,"Core",Data!B5:B200,"Female")</f>
        <v>0</v>
      </c>
      <c r="E52" s="74">
        <f>COUNTIFS(Data!A5:A200,"*",Data!F5:F200,"White and Asian",Data!C5:C200,"Core",Data!B5:B200,"Trans")</f>
        <v>0</v>
      </c>
      <c r="F52"/>
      <c r="G52"/>
      <c r="H52"/>
      <c r="I52"/>
      <c r="J52"/>
      <c r="L52" s="7"/>
      <c r="N52" s="5"/>
      <c r="O52" s="5"/>
      <c r="P52" s="5"/>
      <c r="Q52" s="5"/>
      <c r="R52" s="5"/>
      <c r="S52" s="5"/>
      <c r="T52" s="6"/>
    </row>
    <row r="53" spans="1:20" ht="20" customHeight="1">
      <c r="A53" s="46" t="s">
        <v>60</v>
      </c>
      <c r="B53" s="73">
        <f>COUNTIFS(Data!A5:A200,"*",Data!F5:F200,"Other Mixed / Multiple ethnic background",Data!C5:C200,"Core")</f>
        <v>0</v>
      </c>
      <c r="C53" s="73">
        <f>COUNTIFS(Data!A5:A200,"*",Data!F5:F200,"Other Mixed / Multiple ethnic background",Data!C5:C200,"Core",Data!B5:B200,"Male")</f>
        <v>0</v>
      </c>
      <c r="D53" s="73">
        <f>COUNTIFS(Data!A5:A200,"*",Data!F5:F200,"Other Mixed / Multiple ethnic background",Data!C5:C200,"Core",Data!B5:B200,"Female")</f>
        <v>0</v>
      </c>
      <c r="E53" s="74">
        <f>COUNTIFS(Data!A5:A200,"*",Data!F5:F200,"Other Mixed / Multiple ethnic background",Data!C5:C200,"Core",Data!B5:B200,"Trans")</f>
        <v>0</v>
      </c>
      <c r="F53"/>
      <c r="G53"/>
      <c r="H53"/>
      <c r="I53"/>
      <c r="J53"/>
      <c r="L53" s="7"/>
      <c r="N53" s="5"/>
      <c r="O53" s="5"/>
      <c r="P53" s="5"/>
      <c r="Q53" s="5"/>
      <c r="R53" s="5"/>
      <c r="S53" s="5"/>
      <c r="T53" s="6"/>
    </row>
    <row r="54" spans="1:20" ht="20" customHeight="1">
      <c r="A54" s="46" t="s">
        <v>61</v>
      </c>
      <c r="B54" s="73">
        <f>COUNTIFS(Data!A5:A200,"*",Data!F5:F200,"Indian",Data!C5:C200,"Core")</f>
        <v>0</v>
      </c>
      <c r="C54" s="73">
        <f>COUNTIFS(Data!A5:A200,"*",Data!F5:F200,"Indian",Data!C5:C200,"Core",Data!B5:B200,"Male")</f>
        <v>0</v>
      </c>
      <c r="D54" s="73">
        <f>COUNTIFS(Data!A5:A200,"*",Data!F5:F200,"Indian",Data!C5:C200,"Core",Data!B5:B200,"Female")</f>
        <v>0</v>
      </c>
      <c r="E54" s="74">
        <f>COUNTIFS(Data!A5:A200,"*",Data!F5:F200,"Indian",Data!C5:C200,"Core",Data!B5:B200,"Trans")</f>
        <v>0</v>
      </c>
      <c r="F54"/>
      <c r="G54"/>
      <c r="H54"/>
      <c r="I54"/>
      <c r="J54"/>
      <c r="L54" s="7"/>
      <c r="N54" s="5"/>
      <c r="O54" s="5"/>
      <c r="P54" s="5"/>
      <c r="Q54" s="5"/>
      <c r="R54" s="5"/>
      <c r="S54" s="5"/>
      <c r="T54" s="6"/>
    </row>
    <row r="55" spans="1:20" ht="20" customHeight="1">
      <c r="A55" s="46" t="s">
        <v>62</v>
      </c>
      <c r="B55" s="73">
        <f>COUNTIFS(Data!A5:A200,"*",Data!F5:F200,"Pakistani",Data!C5:C200,"Core")</f>
        <v>0</v>
      </c>
      <c r="C55" s="73">
        <f>COUNTIFS(Data!A5:A200,"*",Data!F5:F200,"Pakistani",Data!C5:C200,"Core",Data!B5:B200,"Male")</f>
        <v>0</v>
      </c>
      <c r="D55" s="73">
        <f>COUNTIFS(Data!A5:A200,"*",Data!F5:F200,"Pakistani",Data!C5:C200,"Core",Data!B5:B200,"Female")</f>
        <v>0</v>
      </c>
      <c r="E55" s="74">
        <f>COUNTIFS(Data!A5:A200,"*",Data!F5:F200,"Pakistani",Data!C5:C200,"Core",Data!B5:B200,"Trans")</f>
        <v>0</v>
      </c>
      <c r="F55"/>
      <c r="G55"/>
      <c r="H55"/>
      <c r="I55"/>
      <c r="J55"/>
      <c r="L55" s="7"/>
      <c r="N55" s="5"/>
      <c r="O55" s="5"/>
      <c r="P55" s="5"/>
      <c r="Q55" s="5"/>
      <c r="R55" s="5"/>
      <c r="S55" s="5"/>
      <c r="T55" s="6"/>
    </row>
    <row r="56" spans="1:20" ht="20" customHeight="1">
      <c r="A56" s="46" t="s">
        <v>26</v>
      </c>
      <c r="B56" s="73">
        <f>COUNTIFS(Data!A5:A200,"*",Data!F5:F200,"Bangladeshi",Data!C5:C200,"Core")</f>
        <v>0</v>
      </c>
      <c r="C56" s="73">
        <f>COUNTIFS(Data!A5:A200,"*",Data!F5:F200,"Bangladeshi",Data!C5:C200,"Core",Data!B5:B200,"Male")</f>
        <v>0</v>
      </c>
      <c r="D56" s="73">
        <f>COUNTIFS(Data!A5:A200,"*",Data!F5:F200,"Bangladeshi",Data!C5:C200,"Core",Data!B5:B200,"Female")</f>
        <v>0</v>
      </c>
      <c r="E56" s="74">
        <f>COUNTIFS(Data!A5:A200,"*",Data!F5:F200,"Bangladeshi",Data!C5:C200,"Core",Data!B5:B200,"Trans")</f>
        <v>0</v>
      </c>
      <c r="F56"/>
      <c r="G56"/>
      <c r="H56"/>
      <c r="I56"/>
      <c r="J56"/>
      <c r="L56" s="7"/>
      <c r="N56" s="5"/>
      <c r="O56" s="5"/>
      <c r="P56" s="5"/>
      <c r="Q56" s="5"/>
      <c r="R56" s="5"/>
      <c r="S56" s="5"/>
      <c r="T56" s="6"/>
    </row>
    <row r="57" spans="1:20" ht="20" customHeight="1">
      <c r="A57" s="46" t="s">
        <v>24</v>
      </c>
      <c r="B57" s="73">
        <f>COUNTIFS(Data!A5:A200,"*",Data!F5:F200,"Chinese",Data!C5:C200,"Core")</f>
        <v>0</v>
      </c>
      <c r="C57" s="73">
        <f>COUNTIFS(Data!A5:A200,"*",Data!F5:F200,"Chinese",Data!C5:C200,"Core",Data!B5:B200,"Male")</f>
        <v>0</v>
      </c>
      <c r="D57" s="73">
        <f>COUNTIFS(Data!A5:A200,"*",Data!F5:F200,"Chinese",Data!C5:C200,"Core",Data!B5:B200,"Femal")</f>
        <v>0</v>
      </c>
      <c r="E57" s="74">
        <f>COUNTIFS(Data!A5:A200,"*",Data!F5:F200,"Chinese",Data!C5:C200,"Core",Data!B5:B200,"Trans")</f>
        <v>0</v>
      </c>
      <c r="F57"/>
      <c r="G57"/>
      <c r="H57"/>
      <c r="I57"/>
      <c r="J57"/>
      <c r="L57" s="7"/>
      <c r="N57" s="5"/>
      <c r="O57" s="5"/>
      <c r="P57" s="5"/>
      <c r="Q57" s="5"/>
      <c r="R57" s="5"/>
      <c r="S57" s="5"/>
      <c r="T57" s="6"/>
    </row>
    <row r="58" spans="1:20" ht="20" customHeight="1">
      <c r="A58" s="46" t="s">
        <v>63</v>
      </c>
      <c r="B58" s="73">
        <f>COUNTIFS(Data!A5:A200,"*",Data!F5:F200,"Other Asian background",Data!C5:C200,"Core")</f>
        <v>0</v>
      </c>
      <c r="C58" s="73">
        <f>COUNTIFS(Data!A5:A200,"*",Data!F5:F200,"Other Asian background",Data!C5:C200,"Core",Data!B5:B200,"Male")</f>
        <v>0</v>
      </c>
      <c r="D58" s="73">
        <f>COUNTIFS(Data!A5:A200,"*",Data!F5:F200,"Other Asian background",Data!C5:C200,"Core",Data!B5:B200,"Female")</f>
        <v>0</v>
      </c>
      <c r="E58" s="74">
        <f>COUNTIFS(Data!A5:A200,"*",Data!F5:F200,"Other Asian background",Data!C5:C200,"Core",Data!B5:B200,"Trans")</f>
        <v>0</v>
      </c>
      <c r="F58"/>
      <c r="G58"/>
      <c r="H58"/>
      <c r="I58"/>
      <c r="J58"/>
      <c r="L58" s="7"/>
      <c r="N58" s="5"/>
      <c r="O58" s="5"/>
      <c r="P58" s="5"/>
      <c r="Q58" s="5"/>
      <c r="R58" s="5"/>
      <c r="S58" s="5"/>
      <c r="T58" s="6"/>
    </row>
    <row r="59" spans="1:20" ht="20" customHeight="1">
      <c r="A59" s="46" t="s">
        <v>64</v>
      </c>
      <c r="B59" s="73">
        <f>COUNTIFS(Data!A5:A200,"*",Data!F5:F200,"African",Data!C5:C200,"Core")</f>
        <v>0</v>
      </c>
      <c r="C59" s="73">
        <f>COUNTIFS(Data!A5:A200,"*",Data!F5:F200,"African",Data!C5:C200,"Core",Data!B5:B200,"Male")</f>
        <v>0</v>
      </c>
      <c r="D59" s="73">
        <f>COUNTIFS(Data!A5:A200,"*",Data!F5:F200,"African",Data!C5:C200,"Core",Data!B5:B200,"Female")</f>
        <v>0</v>
      </c>
      <c r="E59" s="74">
        <f>COUNTIFS(Data!A5:A200,"*",Data!F5:F200,"African",Data!C5:C200,"Core",Data!B5:B200,"Trans")</f>
        <v>0</v>
      </c>
      <c r="F59"/>
      <c r="G59"/>
      <c r="H59"/>
      <c r="I59"/>
      <c r="J59"/>
      <c r="L59" s="7"/>
      <c r="N59" s="5"/>
      <c r="O59" s="5"/>
      <c r="P59" s="5"/>
      <c r="Q59" s="5"/>
      <c r="R59" s="5"/>
      <c r="S59" s="5"/>
      <c r="T59" s="6"/>
    </row>
    <row r="60" spans="1:20" ht="20" customHeight="1">
      <c r="A60" s="46" t="s">
        <v>65</v>
      </c>
      <c r="B60" s="73">
        <f>COUNTIFS(Data!A5:A200,"*",Data!F5:F200,"Caribbean",Data!C5:C200,"Core")</f>
        <v>0</v>
      </c>
      <c r="C60" s="73">
        <f>COUNTIFS(Data!A5:A200,"*",Data!F5:F200,"Caribbean",Data!C5:C200,"Core",Data!B5:B200,"Male")</f>
        <v>0</v>
      </c>
      <c r="D60" s="73">
        <f>COUNTIFS(Data!A5:A200,"*",Data!F5:F200,"Caribbean",Data!C5:C200,"Core",Data!B5:B200,"Female")</f>
        <v>0</v>
      </c>
      <c r="E60" s="74">
        <f>COUNTIFS(Data!A5:A200,"*",Data!E5:E200,"Caribbean",Data!C5:C200,"Core",Data!B5:B200,"Trans")</f>
        <v>0</v>
      </c>
      <c r="F60"/>
      <c r="G60"/>
      <c r="H60"/>
      <c r="I60"/>
      <c r="J60"/>
      <c r="L60" s="7"/>
      <c r="N60" s="5"/>
      <c r="O60" s="5"/>
      <c r="P60" s="5"/>
      <c r="Q60" s="5"/>
      <c r="R60" s="5"/>
      <c r="S60" s="5"/>
      <c r="T60" s="6"/>
    </row>
    <row r="61" spans="1:20" ht="20" customHeight="1">
      <c r="A61" s="46" t="s">
        <v>66</v>
      </c>
      <c r="B61" s="73">
        <f>COUNTIFS(Data!A5:A200,"*",Data!F5:F200,"Other Black / African / Caribbean / Black British",Data!C5:C200,"Core")</f>
        <v>0</v>
      </c>
      <c r="C61" s="73">
        <f>COUNTIFS(Data!A5:A200,"*",Data!E5:E200,"Other Black / African / Caribbean / Black British",Data!C5:C200,"Core",Data!B5:B200,"Male")</f>
        <v>0</v>
      </c>
      <c r="D61" s="73">
        <f>COUNTIFS(Data!A5:A200,"*",Data!E5:E200,"Other Black / African / Caribbean / Black British",Data!C5:C200,"Core",Data!B5:B200,"Female")</f>
        <v>0</v>
      </c>
      <c r="E61" s="74">
        <f>COUNTIFS(Data!A5:A200,"*",Data!F5:F200,"Other Black / African / Caribbean / Black British",Data!C5:C200,"Core",Data!B5:B200,"Trans")</f>
        <v>0</v>
      </c>
      <c r="F61"/>
      <c r="G61"/>
      <c r="H61"/>
      <c r="I61"/>
      <c r="J61"/>
      <c r="L61" s="7"/>
      <c r="N61" s="5"/>
      <c r="O61" s="5"/>
      <c r="P61" s="5"/>
      <c r="Q61" s="5"/>
      <c r="R61" s="5"/>
      <c r="S61" s="5"/>
      <c r="T61" s="6"/>
    </row>
    <row r="62" spans="1:20" ht="20" customHeight="1" thickBot="1">
      <c r="A62" s="46" t="s">
        <v>67</v>
      </c>
      <c r="B62" s="73">
        <f>COUNTIFS(Data!A5:A200,"*",Data!F5:F200,"Arab",Data!C5:C200,"Core")</f>
        <v>0</v>
      </c>
      <c r="C62" s="73">
        <f>COUNTIFS(Data!A5:A200,"*",Data!F5:F200,"Arab",Data!C5:C200,"Core",Data!B5:B200,"Male")</f>
        <v>0</v>
      </c>
      <c r="D62" s="73">
        <f>COUNTIFS(Data!A5:A200,"*",Data!F5:F200,"Arab",Data!C5:C200,"Core",Data!B5:B200,"Female")</f>
        <v>0</v>
      </c>
      <c r="E62" s="74">
        <f>COUNTIFS(Data!A5:A200,"*",Data!F5:F200,"Arab",Data!C5:C200,"Core",Data!B5:B200,"Trans")</f>
        <v>0</v>
      </c>
      <c r="F62"/>
      <c r="G62"/>
      <c r="H62"/>
      <c r="I62"/>
      <c r="J62"/>
      <c r="T62" s="6"/>
    </row>
    <row r="63" spans="1:20" ht="20" customHeight="1" thickBot="1">
      <c r="A63" s="46" t="s">
        <v>68</v>
      </c>
      <c r="B63" s="73">
        <f>COUNTIFS(Data!A5:A200,"*",Data!F5:F200,"Other ethnic group",Data!C5:C200,"Core")</f>
        <v>0</v>
      </c>
      <c r="C63" s="73">
        <f>COUNTIFS(Data!A5:A200,"*",Data!F5:F200,"Other ethnic group",Data!C5:C200,"Core",Data!B5:B200,"Male")</f>
        <v>0</v>
      </c>
      <c r="D63" s="73">
        <f>COUNTIFS(Data!A5:A200,"*",Data!F5:F200,"Other ethnic group",Data!C5:C200,"Core",Data!B5:B200,"Female")</f>
        <v>0</v>
      </c>
      <c r="E63" s="76">
        <f>COUNTIFS(Data!A5:A200,"*",Data!F5:F200,"Other ethnic group",Data!C5:C200,"Core",Data!B5:B200,"Trans")</f>
        <v>0</v>
      </c>
      <c r="F63"/>
      <c r="G63" s="82" t="s">
        <v>96</v>
      </c>
      <c r="H63" s="83"/>
      <c r="I63"/>
      <c r="J63"/>
    </row>
    <row r="64" spans="1:20" ht="20" customHeight="1" thickBot="1">
      <c r="A64" s="47" t="s">
        <v>69</v>
      </c>
      <c r="B64" s="77">
        <f>COUNTIFS(Data!A5:A200,"*",Data!F5:F200,"Unknown Ethnicity",Data!C5:C200,"Core")</f>
        <v>0</v>
      </c>
      <c r="C64" s="77">
        <f>COUNTIFS(Data!A5:A200,"*",Data!F5:F200,"Unknown Ethnicity",Data!C5:C200,"Core",Data!B5:B200,"Male")</f>
        <v>0</v>
      </c>
      <c r="D64" s="77">
        <f>COUNTIFS(Data!A5:A200,"*",Data!F5:F200,"Unknown Ethnicity",Data!C5:C200,"Core",Data!B5:B200,"Female")</f>
        <v>0</v>
      </c>
      <c r="E64" s="78">
        <f>COUNTIFS(Data!A5:A200,"*",Data!F5:F200,"Unknown Ethnicity",Data!C5:C200,"Core",Data!B5:B200,"Trans")</f>
        <v>0</v>
      </c>
      <c r="F64"/>
      <c r="G64"/>
      <c r="H64"/>
      <c r="I64"/>
      <c r="J64"/>
    </row>
    <row r="65" spans="1:10" ht="20" customHeight="1" thickBot="1">
      <c r="B65" s="17"/>
      <c r="C65" s="17"/>
      <c r="D65" s="17"/>
      <c r="E65" s="17"/>
      <c r="F65"/>
      <c r="G65"/>
      <c r="H65"/>
      <c r="I65"/>
      <c r="J65"/>
    </row>
    <row r="66" spans="1:10" ht="39" customHeight="1">
      <c r="A66" s="51" t="s">
        <v>70</v>
      </c>
      <c r="B66" s="37" t="s">
        <v>27</v>
      </c>
      <c r="C66" s="43" t="s">
        <v>28</v>
      </c>
      <c r="D66" s="43" t="s">
        <v>29</v>
      </c>
      <c r="E66" s="44" t="s">
        <v>30</v>
      </c>
      <c r="F66"/>
      <c r="G66"/>
      <c r="H66"/>
      <c r="I66"/>
      <c r="J66"/>
    </row>
    <row r="67" spans="1:10" ht="60">
      <c r="A67" s="52" t="s">
        <v>71</v>
      </c>
      <c r="B67" s="73">
        <f>COUNTIFS(Data!A5:A200,"*",Data!H5:H200,"Y",Data!C5:C200,"Core")</f>
        <v>0</v>
      </c>
      <c r="C67" s="73">
        <f>COUNTIFS(Data!A5:A200,"*",Data!H5:H200,"Y",Data!C5:C200,"Core",Data!B5:B200,"Male")</f>
        <v>0</v>
      </c>
      <c r="D67" s="73">
        <f>COUNTIFS(Data!A5:A200,"*",Data!H5:H200,"Y",Data!C5:C200,"Core",Data!B5:B200,"Female")</f>
        <v>0</v>
      </c>
      <c r="E67" s="74">
        <f>COUNTIFS(Data!A5:A200,"*",Data!H5:H200,"Y",Data!C5:C200,"Core",Data!B5:B200,"Trans")</f>
        <v>0</v>
      </c>
      <c r="F67"/>
      <c r="G67"/>
      <c r="H67"/>
      <c r="I67"/>
      <c r="J67"/>
    </row>
    <row r="68" spans="1:10" ht="60">
      <c r="A68" s="52" t="s">
        <v>72</v>
      </c>
      <c r="B68" s="73">
        <f>COUNTIFS(Data!A5:A200,"*",Data!I5:I200,"Y",Data!C5:C200,"Core")</f>
        <v>0</v>
      </c>
      <c r="C68" s="73">
        <f>COUNTIFS(Data!A5:A200,"*",Data!I5:I200,"Y",Data!C5:C200,"Core",Data!B5:B200,"Male")</f>
        <v>0</v>
      </c>
      <c r="D68" s="73">
        <f>COUNTIFS(Data!A5:A200,"*",Data!I5:I200,"Y",Data!C5:C200,"Core",Data!B5:B200,"Female")</f>
        <v>0</v>
      </c>
      <c r="E68" s="74">
        <f>COUNTIFS(Data!A5:A200,"*",Data!I5:I200,"Y",Data!C5:C200,"Core",Data!B5:B200,"Trans")</f>
        <v>0</v>
      </c>
      <c r="F68"/>
      <c r="G68"/>
      <c r="H68"/>
      <c r="I68"/>
      <c r="J68"/>
    </row>
    <row r="69" spans="1:10" ht="45">
      <c r="A69" s="52" t="s">
        <v>73</v>
      </c>
      <c r="B69" s="73">
        <f>COUNTIFS(Data!A5:A200,"*",Data!J5:J200,"Y",Data!C5:C200,"Core")</f>
        <v>0</v>
      </c>
      <c r="C69" s="73">
        <f>COUNTIFS(Data!A5:A200,"*",Data!J5:J200,"Y",Data!C5:C200,"Core",Data!B5:B200,"Male")</f>
        <v>0</v>
      </c>
      <c r="D69" s="73">
        <f>COUNTIFS(Data!A5:A200,"*",Data!J5:J200,"Y",Data!C5:C200,"Core",Data!B5:B200,"Female")</f>
        <v>0</v>
      </c>
      <c r="E69" s="74">
        <f>COUNTIFS(Data!A5:A200,"*",Data!J5:J200,"Y",Data!C5:C200,"Core",Data!B5:B200,"Trans")</f>
        <v>0</v>
      </c>
      <c r="F69"/>
      <c r="G69"/>
      <c r="H69"/>
      <c r="I69"/>
      <c r="J69"/>
    </row>
    <row r="70" spans="1:10" ht="30">
      <c r="A70" s="53" t="s">
        <v>74</v>
      </c>
      <c r="B70" s="73">
        <f>COUNTIFS(Data!A5:A200,"*",Data!K5:K200,"Y",Data!C5:C200,"Core")</f>
        <v>0</v>
      </c>
      <c r="C70" s="73">
        <f>COUNTIFS(Data!A5:A200,"*",Data!K5:K200,"Y",Data!C5:C200,"Core",Data!B5:B200,"Male")</f>
        <v>0</v>
      </c>
      <c r="D70" s="73">
        <f>COUNTIFS(Data!A5:A200,"*",Data!K5:K200,"Y",Data!C5:C200,"Core",Data!B5:B200,"Female")</f>
        <v>0</v>
      </c>
      <c r="E70" s="74">
        <f>COUNTIFS(Data!A5:A200,"*",Data!K5:K200,"Y",Data!C5:C200,"Core",Data!B5:B200,"Trans")</f>
        <v>0</v>
      </c>
      <c r="F70"/>
      <c r="G70"/>
      <c r="H70"/>
      <c r="I70"/>
      <c r="J70"/>
    </row>
    <row r="71" spans="1:10" ht="33" customHeight="1" thickBot="1">
      <c r="A71" s="54" t="s">
        <v>75</v>
      </c>
      <c r="B71" s="77">
        <f>COUNTIFS(Data!A5:A200,"*",Data!L5:L200,"Y",Data!C5:C200,"Core")</f>
        <v>0</v>
      </c>
      <c r="C71" s="77">
        <f>COUNTIFS(Data!A5:A200,"*",Data!L5:L200,"Y",Data!C5:C200,"Core",Data!B5:B200,"Male")</f>
        <v>0</v>
      </c>
      <c r="D71" s="77">
        <f>COUNTIFS(Data!A5:A200,"*",Data!L5:L200,"Y",Data!C5:C200,"Core",Data!B5:B200,"Female")</f>
        <v>0</v>
      </c>
      <c r="E71" s="79">
        <f>COUNTIFS(Data!A5:A200,"*",Data!L5:L200,"Y",Data!C5:C200,"Core",Data!B5:B200,"Trans")</f>
        <v>0</v>
      </c>
      <c r="F71"/>
      <c r="G71"/>
      <c r="H71"/>
      <c r="I71"/>
      <c r="J71"/>
    </row>
    <row r="72" spans="1:10" ht="33" customHeight="1">
      <c r="A72" s="35"/>
      <c r="B72" s="17"/>
      <c r="C72" s="17"/>
      <c r="D72" s="17"/>
      <c r="E72" s="36"/>
      <c r="F72"/>
      <c r="G72"/>
      <c r="H72"/>
      <c r="I72"/>
      <c r="J72"/>
    </row>
    <row r="73" spans="1:10" ht="33" customHeight="1">
      <c r="A73" s="50" t="s">
        <v>95</v>
      </c>
      <c r="B73" s="11"/>
      <c r="C73" s="17"/>
      <c r="D73" s="17"/>
      <c r="E73" s="36"/>
      <c r="F73"/>
      <c r="G73"/>
      <c r="H73"/>
      <c r="I73"/>
      <c r="J73"/>
    </row>
    <row r="74" spans="1:10" ht="22" customHeight="1">
      <c r="A74" s="48" t="s">
        <v>76</v>
      </c>
      <c r="B74" s="80">
        <f>COUNTIF(Data!M5:M76,"Arts Award Discover")</f>
        <v>0</v>
      </c>
      <c r="E74"/>
      <c r="F74"/>
      <c r="G74"/>
      <c r="H74"/>
      <c r="I74"/>
      <c r="J74"/>
    </row>
    <row r="75" spans="1:10" ht="22" customHeight="1">
      <c r="A75" s="48" t="s">
        <v>77</v>
      </c>
      <c r="B75" s="80">
        <f>COUNTIF(Data!M5:M76,"Arts Award Explore")</f>
        <v>0</v>
      </c>
      <c r="E75"/>
      <c r="F75"/>
      <c r="G75"/>
      <c r="H75"/>
      <c r="I75"/>
      <c r="J75"/>
    </row>
    <row r="76" spans="1:10" ht="22" customHeight="1">
      <c r="A76" s="48" t="s">
        <v>78</v>
      </c>
      <c r="B76" s="80">
        <f>COUNTIF(Data!M5:M76,"Arts Award Bronze")</f>
        <v>0</v>
      </c>
      <c r="E76"/>
      <c r="F76"/>
      <c r="G76"/>
      <c r="H76"/>
      <c r="I76"/>
      <c r="J76"/>
    </row>
    <row r="77" spans="1:10" ht="22" customHeight="1">
      <c r="A77" s="48" t="s">
        <v>79</v>
      </c>
      <c r="B77" s="80">
        <f>COUNTIF(Data!M5:M76,"Arts Award Silver")</f>
        <v>0</v>
      </c>
      <c r="E77"/>
      <c r="F77"/>
      <c r="G77"/>
      <c r="H77"/>
      <c r="I77"/>
      <c r="J77"/>
    </row>
    <row r="78" spans="1:10" ht="22" customHeight="1">
      <c r="A78" s="48" t="s">
        <v>80</v>
      </c>
      <c r="B78" s="80">
        <f>COUNTIF(Data!M5:M76,"Arts Award Gold")</f>
        <v>0</v>
      </c>
      <c r="E78"/>
      <c r="F78"/>
      <c r="G78"/>
      <c r="H78"/>
      <c r="I78"/>
      <c r="J78"/>
    </row>
    <row r="79" spans="1:10" ht="22" customHeight="1">
      <c r="A79" s="48" t="s">
        <v>81</v>
      </c>
      <c r="B79" s="80">
        <f>COUNTIF(Data!M5:M76,"ABRSM Grades")</f>
        <v>0</v>
      </c>
      <c r="E79"/>
      <c r="F79"/>
      <c r="G79"/>
      <c r="H79"/>
      <c r="I79"/>
      <c r="J79"/>
    </row>
    <row r="80" spans="1:10" ht="22" customHeight="1">
      <c r="A80" s="48" t="s">
        <v>82</v>
      </c>
      <c r="B80" s="80">
        <f>COUNTIF(Data!M5:M76,"ASDAN")</f>
        <v>0</v>
      </c>
      <c r="E80"/>
      <c r="F80"/>
      <c r="G80"/>
      <c r="H80"/>
      <c r="I80"/>
      <c r="J80"/>
    </row>
    <row r="81" spans="1:10" ht="22" customHeight="1">
      <c r="A81" s="48" t="s">
        <v>83</v>
      </c>
      <c r="B81" s="80">
        <f>COUNTIF(Data!M5:M76,"Certificate for Music Educators")</f>
        <v>0</v>
      </c>
      <c r="E81"/>
      <c r="F81"/>
      <c r="G81"/>
      <c r="H81"/>
      <c r="I81"/>
      <c r="J81"/>
    </row>
    <row r="82" spans="1:10" ht="22" customHeight="1">
      <c r="A82" s="48" t="s">
        <v>84</v>
      </c>
      <c r="B82" s="80">
        <f>COUNTIF(Data!M5:M76,"NOCN")</f>
        <v>0</v>
      </c>
      <c r="E82"/>
      <c r="F82"/>
      <c r="G82"/>
      <c r="H82"/>
      <c r="I82"/>
      <c r="J82"/>
    </row>
    <row r="83" spans="1:10" ht="22" customHeight="1">
      <c r="A83" s="48" t="s">
        <v>85</v>
      </c>
      <c r="B83" s="80">
        <f>COUNTIF(Data!M5:M76,"Rock School Accreditation")</f>
        <v>0</v>
      </c>
      <c r="E83"/>
      <c r="F83"/>
      <c r="G83"/>
      <c r="H83"/>
      <c r="I83"/>
      <c r="J83"/>
    </row>
    <row r="84" spans="1:10" ht="22" customHeight="1">
      <c r="A84" s="48" t="s">
        <v>86</v>
      </c>
      <c r="B84" s="80">
        <f>COUNTIF(Data!M5:M76,"Trinity College Accreditation")</f>
        <v>0</v>
      </c>
      <c r="E84"/>
      <c r="F84"/>
      <c r="G84"/>
      <c r="H84"/>
      <c r="I84"/>
      <c r="J84"/>
    </row>
    <row r="85" spans="1:10" ht="22" customHeight="1" thickBot="1">
      <c r="A85" s="49" t="s">
        <v>87</v>
      </c>
      <c r="B85" s="81">
        <f>COUNTIF(Data!M5:M76,"AQA Unit Awards")</f>
        <v>0</v>
      </c>
      <c r="E85"/>
      <c r="F85"/>
      <c r="G85"/>
      <c r="H85"/>
      <c r="I85"/>
      <c r="J85"/>
    </row>
    <row r="86" spans="1:10">
      <c r="E86"/>
      <c r="F86"/>
      <c r="G86"/>
      <c r="H86"/>
      <c r="I86"/>
      <c r="J86"/>
    </row>
    <row r="87" spans="1:10">
      <c r="E87"/>
      <c r="F87"/>
      <c r="G87"/>
      <c r="H87"/>
      <c r="I87"/>
      <c r="J87"/>
    </row>
    <row r="88" spans="1:10">
      <c r="E88"/>
      <c r="F88"/>
      <c r="G88"/>
      <c r="H88"/>
      <c r="I88"/>
      <c r="J88"/>
    </row>
    <row r="89" spans="1:10">
      <c r="E89"/>
      <c r="F89"/>
      <c r="G89"/>
      <c r="H89"/>
      <c r="I89"/>
      <c r="J89"/>
    </row>
    <row r="90" spans="1:10">
      <c r="E90"/>
      <c r="F90"/>
      <c r="G90"/>
      <c r="H90"/>
      <c r="I90"/>
      <c r="J90"/>
    </row>
    <row r="91" spans="1:10">
      <c r="E91"/>
      <c r="F91"/>
      <c r="G91"/>
      <c r="H91"/>
      <c r="I91"/>
      <c r="J91"/>
    </row>
    <row r="92" spans="1:10">
      <c r="E92"/>
      <c r="F92"/>
      <c r="G92"/>
      <c r="H92"/>
      <c r="I92"/>
      <c r="J92"/>
    </row>
    <row r="93" spans="1:10">
      <c r="E93"/>
      <c r="F93"/>
      <c r="G93"/>
      <c r="H93"/>
      <c r="I93"/>
      <c r="J93"/>
    </row>
    <row r="94" spans="1:10">
      <c r="E94"/>
      <c r="F94"/>
      <c r="G94"/>
      <c r="H94"/>
      <c r="I94"/>
      <c r="J94"/>
    </row>
    <row r="95" spans="1:10">
      <c r="E95"/>
      <c r="F95"/>
      <c r="G95"/>
      <c r="H95"/>
      <c r="I95"/>
      <c r="J95"/>
    </row>
    <row r="96" spans="1:10">
      <c r="E96"/>
      <c r="F96"/>
      <c r="G96"/>
      <c r="H96"/>
      <c r="I96"/>
      <c r="J96"/>
    </row>
    <row r="97" spans="5:10">
      <c r="E97"/>
      <c r="F97"/>
      <c r="G97"/>
      <c r="H97"/>
      <c r="I97"/>
      <c r="J97"/>
    </row>
    <row r="98" spans="5:10">
      <c r="E98"/>
      <c r="F98"/>
      <c r="G98"/>
      <c r="H98"/>
      <c r="I98"/>
      <c r="J98"/>
    </row>
    <row r="99" spans="5:10">
      <c r="E99"/>
      <c r="F99"/>
      <c r="G99"/>
      <c r="H99"/>
      <c r="I99"/>
      <c r="J99"/>
    </row>
    <row r="100" spans="5:10">
      <c r="E100"/>
      <c r="F100"/>
      <c r="G100"/>
      <c r="H100"/>
      <c r="I100"/>
      <c r="J100"/>
    </row>
    <row r="101" spans="5:10">
      <c r="E101"/>
      <c r="F101"/>
      <c r="G101"/>
      <c r="H101"/>
      <c r="I101"/>
      <c r="J101"/>
    </row>
    <row r="102" spans="5:10">
      <c r="E102"/>
      <c r="F102"/>
      <c r="G102"/>
      <c r="H102"/>
      <c r="I102"/>
      <c r="J102"/>
    </row>
    <row r="104" spans="5:10">
      <c r="E104"/>
      <c r="F104"/>
      <c r="G104"/>
      <c r="H104"/>
      <c r="I104"/>
      <c r="J104"/>
    </row>
    <row r="105" spans="5:10">
      <c r="E105"/>
      <c r="F105"/>
      <c r="G105"/>
      <c r="H105"/>
      <c r="I105"/>
      <c r="J105"/>
    </row>
  </sheetData>
  <sheetProtection password="9427" sheet="1" objects="1" scenarios="1" sort="0" autoFilter="0"/>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1"/>
  </sheetPr>
  <dimension ref="A1:F70"/>
  <sheetViews>
    <sheetView workbookViewId="0">
      <selection activeCell="C18" sqref="C18"/>
    </sheetView>
  </sheetViews>
  <sheetFormatPr baseColWidth="10" defaultColWidth="10.83203125" defaultRowHeight="15" x14ac:dyDescent="0"/>
  <cols>
    <col min="1" max="1" width="45.83203125" customWidth="1"/>
    <col min="7" max="7" width="34.1640625" customWidth="1"/>
    <col min="8" max="8" width="10.83203125" customWidth="1"/>
  </cols>
  <sheetData>
    <row r="1" spans="1:6">
      <c r="A1" s="10"/>
      <c r="D1" s="11"/>
      <c r="F1" s="11"/>
    </row>
    <row r="2" spans="1:6">
      <c r="A2" s="12" t="s">
        <v>38</v>
      </c>
      <c r="D2" s="13" t="s">
        <v>17</v>
      </c>
      <c r="F2" s="11">
        <v>1</v>
      </c>
    </row>
    <row r="3" spans="1:6">
      <c r="A3" s="9" t="s">
        <v>39</v>
      </c>
      <c r="D3" s="14" t="s">
        <v>10</v>
      </c>
    </row>
    <row r="4" spans="1:6">
      <c r="A4" s="9" t="s">
        <v>40</v>
      </c>
      <c r="D4" s="15" t="s">
        <v>30</v>
      </c>
      <c r="F4" s="11"/>
    </row>
    <row r="5" spans="1:6">
      <c r="A5" s="9" t="s">
        <v>41</v>
      </c>
      <c r="F5" s="11" t="s">
        <v>11</v>
      </c>
    </row>
    <row r="6" spans="1:6">
      <c r="A6" s="9" t="s">
        <v>42</v>
      </c>
      <c r="D6" s="11"/>
    </row>
    <row r="7" spans="1:6" ht="16" customHeight="1">
      <c r="A7" s="9" t="s">
        <v>43</v>
      </c>
      <c r="D7" s="11" t="s">
        <v>23</v>
      </c>
    </row>
    <row r="8" spans="1:6">
      <c r="A8" s="9" t="s">
        <v>44</v>
      </c>
      <c r="D8" s="16" t="s">
        <v>12</v>
      </c>
      <c r="F8" s="11"/>
    </row>
    <row r="9" spans="1:6" ht="22" customHeight="1">
      <c r="A9" s="9" t="s">
        <v>45</v>
      </c>
      <c r="D9" s="16" t="s">
        <v>18</v>
      </c>
      <c r="F9" s="11" t="s">
        <v>15</v>
      </c>
    </row>
    <row r="10" spans="1:6">
      <c r="A10" s="9" t="s">
        <v>20</v>
      </c>
      <c r="D10" s="11" t="s">
        <v>22</v>
      </c>
    </row>
    <row r="11" spans="1:6">
      <c r="A11" s="9" t="s">
        <v>46</v>
      </c>
      <c r="D11" s="11" t="s">
        <v>25</v>
      </c>
    </row>
    <row r="12" spans="1:6" ht="16" customHeight="1">
      <c r="A12" s="12" t="s">
        <v>47</v>
      </c>
      <c r="D12" s="24" t="s">
        <v>88</v>
      </c>
    </row>
    <row r="13" spans="1:6">
      <c r="A13" s="9" t="s">
        <v>13</v>
      </c>
    </row>
    <row r="14" spans="1:6" ht="16" customHeight="1">
      <c r="A14" s="9" t="s">
        <v>48</v>
      </c>
    </row>
    <row r="15" spans="1:6">
      <c r="A15" s="12" t="s">
        <v>49</v>
      </c>
    </row>
    <row r="16" spans="1:6">
      <c r="A16" s="9" t="s">
        <v>19</v>
      </c>
    </row>
    <row r="17" spans="1:1">
      <c r="A17" s="12" t="s">
        <v>16</v>
      </c>
    </row>
    <row r="18" spans="1:1" ht="16" customHeight="1">
      <c r="A18" s="9" t="s">
        <v>50</v>
      </c>
    </row>
    <row r="19" spans="1:1">
      <c r="A19" s="9" t="s">
        <v>51</v>
      </c>
    </row>
    <row r="20" spans="1:1" ht="22" customHeight="1">
      <c r="A20" s="9" t="s">
        <v>52</v>
      </c>
    </row>
    <row r="21" spans="1:1">
      <c r="A21" s="9" t="s">
        <v>53</v>
      </c>
    </row>
    <row r="22" spans="1:1">
      <c r="A22" s="18"/>
    </row>
    <row r="23" spans="1:1">
      <c r="A23" s="18"/>
    </row>
    <row r="24" spans="1:1">
      <c r="A24" s="18"/>
    </row>
    <row r="25" spans="1:1" ht="16" customHeight="1">
      <c r="A25" s="9" t="s">
        <v>14</v>
      </c>
    </row>
    <row r="26" spans="1:1">
      <c r="A26" s="9" t="s">
        <v>54</v>
      </c>
    </row>
    <row r="27" spans="1:1">
      <c r="A27" s="9" t="s">
        <v>55</v>
      </c>
    </row>
    <row r="28" spans="1:1">
      <c r="A28" s="9" t="s">
        <v>56</v>
      </c>
    </row>
    <row r="29" spans="1:1">
      <c r="A29" s="9" t="s">
        <v>57</v>
      </c>
    </row>
    <row r="30" spans="1:1">
      <c r="A30" s="9" t="s">
        <v>58</v>
      </c>
    </row>
    <row r="31" spans="1:1">
      <c r="A31" s="9" t="s">
        <v>59</v>
      </c>
    </row>
    <row r="32" spans="1:1">
      <c r="A32" s="9" t="s">
        <v>60</v>
      </c>
    </row>
    <row r="33" spans="1:1">
      <c r="A33" s="9" t="s">
        <v>61</v>
      </c>
    </row>
    <row r="34" spans="1:1">
      <c r="A34" s="9" t="s">
        <v>62</v>
      </c>
    </row>
    <row r="35" spans="1:1">
      <c r="A35" s="9" t="s">
        <v>26</v>
      </c>
    </row>
    <row r="36" spans="1:1">
      <c r="A36" s="9" t="s">
        <v>24</v>
      </c>
    </row>
    <row r="37" spans="1:1">
      <c r="A37" s="9" t="s">
        <v>63</v>
      </c>
    </row>
    <row r="38" spans="1:1">
      <c r="A38" s="9" t="s">
        <v>64</v>
      </c>
    </row>
    <row r="39" spans="1:1">
      <c r="A39" s="9" t="s">
        <v>65</v>
      </c>
    </row>
    <row r="40" spans="1:1">
      <c r="A40" s="9" t="s">
        <v>66</v>
      </c>
    </row>
    <row r="41" spans="1:1">
      <c r="A41" s="9" t="s">
        <v>67</v>
      </c>
    </row>
    <row r="42" spans="1:1">
      <c r="A42" s="9" t="s">
        <v>68</v>
      </c>
    </row>
    <row r="43" spans="1:1">
      <c r="A43" s="9" t="s">
        <v>69</v>
      </c>
    </row>
    <row r="45" spans="1:1">
      <c r="A45" s="19" t="s">
        <v>76</v>
      </c>
    </row>
    <row r="46" spans="1:1">
      <c r="A46" s="19" t="s">
        <v>77</v>
      </c>
    </row>
    <row r="47" spans="1:1">
      <c r="A47" s="19" t="s">
        <v>78</v>
      </c>
    </row>
    <row r="48" spans="1:1">
      <c r="A48" s="19" t="s">
        <v>79</v>
      </c>
    </row>
    <row r="49" spans="1:1">
      <c r="A49" s="19" t="s">
        <v>80</v>
      </c>
    </row>
    <row r="50" spans="1:1">
      <c r="A50" s="19" t="s">
        <v>81</v>
      </c>
    </row>
    <row r="51" spans="1:1">
      <c r="A51" s="19" t="s">
        <v>82</v>
      </c>
    </row>
    <row r="52" spans="1:1">
      <c r="A52" s="19" t="s">
        <v>83</v>
      </c>
    </row>
    <row r="53" spans="1:1">
      <c r="A53" s="19" t="s">
        <v>84</v>
      </c>
    </row>
    <row r="54" spans="1:1">
      <c r="A54" s="19" t="s">
        <v>85</v>
      </c>
    </row>
    <row r="55" spans="1:1">
      <c r="A55" s="19" t="s">
        <v>86</v>
      </c>
    </row>
    <row r="56" spans="1:1">
      <c r="A56" s="19" t="s">
        <v>87</v>
      </c>
    </row>
    <row r="57" spans="1:1">
      <c r="A57" s="20"/>
    </row>
    <row r="67" spans="1:1">
      <c r="A67" s="8" t="s">
        <v>89</v>
      </c>
    </row>
    <row r="68" spans="1:1">
      <c r="A68" s="8" t="s">
        <v>90</v>
      </c>
    </row>
    <row r="69" spans="1:1">
      <c r="A69" s="8" t="s">
        <v>91</v>
      </c>
    </row>
    <row r="70" spans="1:1">
      <c r="A70" s="8" t="s">
        <v>92</v>
      </c>
    </row>
  </sheetData>
  <sheetProtection password="EBA7" sheet="1" objects="1" scenarios="1"/>
  <hyperlinks>
    <hyperlink ref="A69" location="_ftnref3" display="[3] Rural isolation refers to limited access to public services, transport, education, jobs, or recreational activities due to geographic, economic or social limitations that are unique to rural areas. It is frequently described as a negative 'feeling' ex"/>
    <hyperlink ref="A70" location="_ftnref4" display="[4] Special Educational Needs (SEN) refers to children or young people who have learning difficulties or disabilities that make it harder for them to learn. It may refer conditions that affect an individual's ability to learn, read or write, their behavio"/>
    <hyperlink ref="A68" location="_ftnref2" display="[2] Young people aged 16-24 who are not in education, employment or training."/>
    <hyperlink ref="A67" location="_ftnref1" display="[1] Children or young people who are eligible for pupil premium, in the 25% most deprived LSOA on the economic index in IMD, or those that meet the definition of being in child poverty."/>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Data</vt:lpstr>
      <vt:lpstr>Reporting</vt:lpstr>
      <vt:lpstr>Lists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Oates</dc:creator>
  <cp:keywords/>
  <dc:description/>
  <cp:lastModifiedBy>Plugged In</cp:lastModifiedBy>
  <cp:revision/>
  <dcterms:created xsi:type="dcterms:W3CDTF">2017-01-27T14:03:36Z</dcterms:created>
  <dcterms:modified xsi:type="dcterms:W3CDTF">2017-04-27T17:14:28Z</dcterms:modified>
  <cp:category/>
  <cp:contentStatus/>
</cp:coreProperties>
</file>